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5" windowHeight="9210" tabRatio="705" firstSheet="1" activeTab="1"/>
  </bookViews>
  <sheets>
    <sheet name="adminParams" sheetId="1" state="hidden" r:id="rId1"/>
    <sheet name="Principles of APP" sheetId="2" r:id="rId2"/>
    <sheet name="Index" sheetId="3" r:id="rId3"/>
    <sheet name="Numbers and the Number System" sheetId="4" r:id="rId4"/>
    <sheet name="Calculating" sheetId="5" r:id="rId5"/>
    <sheet name="Algebra" sheetId="6" r:id="rId6"/>
    <sheet name="Shape, Space and Measure" sheetId="7" r:id="rId7"/>
    <sheet name="Handling Data" sheetId="8" r:id="rId8"/>
    <sheet name="Using and Applying" sheetId="9" r:id="rId9"/>
    <sheet name="Guidelines p1" sheetId="10" r:id="rId10"/>
    <sheet name="Guidelines p2" sheetId="11" r:id="rId11"/>
    <sheet name="3 to a page" sheetId="12" r:id="rId12"/>
    <sheet name="Moderation" sheetId="13" r:id="rId13"/>
    <sheet name="Grid" sheetId="14" r:id="rId14"/>
  </sheets>
  <externalReferences>
    <externalReference r:id="rId17"/>
  </externalReferences>
  <definedNames>
    <definedName name="anlNames">'Moderation'!$A$3:$B$38</definedName>
    <definedName name="name">'Numbers and the Number System'!$F$1:$AO$1</definedName>
    <definedName name="NAMES">'[1]Numbers and the Number System'!$A$6:$A$307</definedName>
  </definedNames>
  <calcPr fullCalcOnLoad="1"/>
</workbook>
</file>

<file path=xl/comments11.xml><?xml version="1.0" encoding="utf-8"?>
<comments xmlns="http://schemas.openxmlformats.org/spreadsheetml/2006/main">
  <authors>
    <author>dayoung</author>
  </authors>
  <commentList>
    <comment ref="D1" authorId="0">
      <text>
        <r>
          <rPr>
            <sz val="8"/>
            <rFont val="Tahoma"/>
            <family val="0"/>
          </rPr>
          <t xml:space="preserve">Name as Full Report 1
</t>
        </r>
      </text>
    </comment>
  </commentList>
</comments>
</file>

<file path=xl/comments14.xml><?xml version="1.0" encoding="utf-8"?>
<comments xmlns="http://schemas.openxmlformats.org/spreadsheetml/2006/main">
  <authors>
    <author>mnixon</author>
  </authors>
  <commentList>
    <comment ref="V13" authorId="0">
      <text>
        <r>
          <rPr>
            <sz val="8"/>
            <rFont val="Tahoma"/>
            <family val="0"/>
          </rPr>
          <t xml:space="preserve">
Ruth Yardley</t>
        </r>
      </text>
    </comment>
    <comment ref="U12" authorId="0">
      <text>
        <r>
          <rPr>
            <sz val="8"/>
            <rFont val="Tahoma"/>
            <family val="0"/>
          </rPr>
          <t xml:space="preserve">
Lisa Jones</t>
        </r>
      </text>
    </comment>
    <comment ref="M9" authorId="0">
      <text>
        <r>
          <rPr>
            <sz val="8"/>
            <rFont val="Tahoma"/>
            <family val="0"/>
          </rPr>
          <t xml:space="preserve">
John Sampson</t>
        </r>
      </text>
    </comment>
    <comment ref="L8" authorId="0">
      <text>
        <r>
          <rPr>
            <sz val="8"/>
            <rFont val="Tahoma"/>
            <family val="0"/>
          </rPr>
          <t xml:space="preserve">
David Stanbury</t>
        </r>
      </text>
    </comment>
  </commentList>
</comments>
</file>

<file path=xl/comments3.xml><?xml version="1.0" encoding="utf-8"?>
<comments xmlns="http://schemas.openxmlformats.org/spreadsheetml/2006/main">
  <authors>
    <author>bush</author>
  </authors>
  <commentList>
    <comment ref="D2" authorId="0">
      <text>
        <r>
          <rPr>
            <sz val="10"/>
            <rFont val="Tahoma"/>
            <family val="2"/>
          </rPr>
          <t>This is only needed if the sheet contains students from multiple year groups</t>
        </r>
      </text>
    </comment>
  </commentList>
</comments>
</file>

<file path=xl/comments4.xml><?xml version="1.0" encoding="utf-8"?>
<comments xmlns="http://schemas.openxmlformats.org/spreadsheetml/2006/main">
  <authors>
    <author>John</author>
    <author>Resources Department</author>
    <author>mnixon</author>
  </authors>
  <commentList>
    <comment ref="D7" authorId="0">
      <text>
        <r>
          <rPr>
            <b/>
            <sz val="8"/>
            <rFont val="Tahoma"/>
            <family val="0"/>
          </rPr>
          <t>e.g.
- group objects in tens, twos or fives to count them
-  know that you can count objects in different step/ group sizes and that these could be combined to reach the total in the set</t>
        </r>
      </text>
    </comment>
    <comment ref="D8" authorId="0">
      <text>
        <r>
          <rPr>
            <b/>
            <sz val="8"/>
            <rFont val="Tahoma"/>
            <family val="0"/>
          </rPr>
          <t xml:space="preserve">e.g.
­ demonstrate knowledge using a range of models or images
- order numbers to 100 using terms such as greater, less than, in between
-begin to explain the importance of 0 as a place holder
</t>
        </r>
      </text>
    </comment>
    <comment ref="D9" authorId="0">
      <text>
        <r>
          <rPr>
            <b/>
            <sz val="8"/>
            <rFont val="Tahoma"/>
            <family val="0"/>
          </rPr>
          <t>e.g.
­ use the concept of a fraction of a number in practical contexts such as sharing sweets between two to get ½ each
- shade one half of a given shape including those divided into equal regions</t>
        </r>
      </text>
    </comment>
    <comment ref="D10" authorId="0">
      <text>
        <r>
          <rPr>
            <b/>
            <sz val="8"/>
            <rFont val="Tahoma"/>
            <family val="0"/>
          </rPr>
          <t xml:space="preserve">e.g.
­ represent / compare numbers using number lines, 100-squares, base 10 materials etc.
­ recognise that some numbers can be represented as different arrays
­ use understanding of place value to multiply/ divide whole numbers by 10 (whole number answers)
</t>
        </r>
      </text>
    </comment>
    <comment ref="D18" authorId="0">
      <text>
        <r>
          <rPr>
            <b/>
            <sz val="8"/>
            <rFont val="Tahoma"/>
            <family val="0"/>
          </rPr>
          <t xml:space="preserve">e.g.
­ recognise simple equivalence between fractions, decimals and percentages e.g. 1/2, 1/4, 1/10, 3/4
­ convert mixed numbers to improper fractions and vice versa
</t>
        </r>
      </text>
    </comment>
    <comment ref="D21" authorId="0">
      <text>
        <r>
          <rPr>
            <b/>
            <sz val="8"/>
            <rFont val="Tahoma"/>
            <family val="0"/>
          </rPr>
          <t xml:space="preserve">e.g.
- </t>
        </r>
        <r>
          <rPr>
            <b/>
            <u val="single"/>
            <sz val="8"/>
            <rFont val="Tahoma"/>
            <family val="2"/>
          </rPr>
          <t>Know that, e.g.</t>
        </r>
        <r>
          <rPr>
            <b/>
            <sz val="8"/>
            <rFont val="Tahoma"/>
            <family val="0"/>
          </rPr>
          <t xml:space="preserve"> 
- in 5.239 the digit 9 represents nine thousandths, which is written as 0.009
- the number 5.239 in words is ‘five point two three nine’ not ‘five point two hundred and thirty five’
 - the fraction 5 and 239/1000  is read as ‘five and two hundred and thirty-nine thousandths
- </t>
        </r>
        <r>
          <rPr>
            <b/>
            <u val="single"/>
            <sz val="8"/>
            <rFont val="Tahoma"/>
            <family val="2"/>
          </rPr>
          <t>Complete statements such as, e.g.</t>
        </r>
        <r>
          <rPr>
            <b/>
            <sz val="8"/>
            <rFont val="Tahoma"/>
            <family val="0"/>
          </rPr>
          <t xml:space="preserve">   
4 ÷ 10 = 
4 ÷  = 0.04
0.4 x 10 = 
0.4 x  = 400
0.4 ÷ 10 = 
0.4 ÷  = 0.004
  ÷ 100 = 0.04
</t>
        </r>
      </text>
    </comment>
    <comment ref="D25" authorId="0">
      <text>
        <r>
          <rPr>
            <b/>
            <sz val="8"/>
            <rFont val="Tahoma"/>
            <family val="0"/>
          </rPr>
          <t xml:space="preserve">e.g.
- Cancel these fractions to their simplest form by looking for highest common factors:  9/15,   12/18,   42/56
</t>
        </r>
      </text>
    </comment>
    <comment ref="D27" authorId="0">
      <text>
        <r>
          <rPr>
            <b/>
            <sz val="8"/>
            <rFont val="Tahoma"/>
            <family val="0"/>
          </rPr>
          <t xml:space="preserve">e.g.
- Convert fraction and decimal operators to percentage operators by multiplying by 100.  For example: 0.45; 0.45 × 100% = 45%,  7/12; (7 ÷ 12) × 100% = 58.3% (1 d.p.)
- Continue to use mental methods for finding percentages of quantities
</t>
        </r>
        <r>
          <rPr>
            <b/>
            <u val="single"/>
            <sz val="8"/>
            <rFont val="Tahoma"/>
            <family val="2"/>
          </rPr>
          <t>Use written methods, e.g.</t>
        </r>
        <r>
          <rPr>
            <b/>
            <sz val="8"/>
            <rFont val="Tahoma"/>
            <family val="0"/>
          </rPr>
          <t xml:space="preserve">
- Using an equivalent fraction: 13% of 48; 13/100 × 48 = 624/100 = 6.24
- Using an equivalent decimal: 13% of 48; 0.13 × 48 = 6.24
</t>
        </r>
      </text>
    </comment>
    <comment ref="D29" authorId="1">
      <text>
        <r>
          <rPr>
            <b/>
            <sz val="8"/>
            <rFont val="Tahoma"/>
            <family val="0"/>
          </rPr>
          <t>e.g.
- decide which of the following fractions are equivalent to terminating decimals: 3/5, 3/11, 7/30, 9/22, 9/20
- write 0.45454545… as a fraction in its simplest terms</t>
        </r>
      </text>
    </comment>
    <comment ref="D28" authorId="1">
      <text>
        <r>
          <rPr>
            <b/>
            <sz val="8"/>
            <rFont val="Tahoma"/>
            <family val="0"/>
          </rPr>
          <t>e.g.
- A house was worth £215,000 at the start of 2004, and over the course of the next year its value rose by 13.5%.  Using only multiplication, work out the value of the house at the end of the year.
- What happens if you increase an amount by 100%, then decrease the result by 100%?
- If you increase an amount by 10%, then decrease the new amount by 10%, what is the percentage change?</t>
        </r>
      </text>
    </comment>
    <comment ref="E21" authorId="2">
      <text>
        <r>
          <rPr>
            <b/>
            <u val="single"/>
            <sz val="8"/>
            <rFont val="Tahoma"/>
            <family val="2"/>
          </rPr>
          <t xml:space="preserve">Probing Questions
</t>
        </r>
        <r>
          <rPr>
            <b/>
            <sz val="8"/>
            <rFont val="Tahoma"/>
            <family val="2"/>
          </rPr>
          <t xml:space="preserve">
Show me:
- a number when multiplied by 10 gives an answer greater than 3.5
- a number when divided by 100 gives an answer less than 3.5
True / Never / Sometimes: 
- To multiply by 100, you move the digits two places to the left
- To multiply by 100, you move the digits two places to the right
- To divide by 100, you move the digits two places to the left
- To divide by 100, you move the digits two places to the right
- To divide by 100, you move the decimal point two places to the left
- To divide by 100, you move the decimal point two places to the right
What is the same/different:
0.46 x 10, 46 ÷ 10, 4.6 x 10, 460 ÷ 100
Convince me:
- that 0.35 is greater than 0.035.
- that 0.046 x 100 = 4.6
- that 4 ÷ 100 = 0.04
- that 25 ÷ 10 and 250 ÷ 100 give the same answer.
- how to multiply a decimal by 10. 
- how to divide a decimal by 100. 
</t>
        </r>
      </text>
    </comment>
    <comment ref="E25" authorId="2">
      <text>
        <r>
          <rPr>
            <b/>
            <u val="single"/>
            <sz val="8"/>
            <rFont val="Tahoma"/>
            <family val="2"/>
          </rPr>
          <t xml:space="preserve">Probing Questions
</t>
        </r>
        <r>
          <rPr>
            <b/>
            <sz val="8"/>
            <rFont val="Tahoma"/>
            <family val="2"/>
          </rPr>
          <t xml:space="preserve">
Show me a fraction that can be reduced to 2/3 in its simplest form
What is wrong with 2/3 = 1/1.5 ?
True / Never / Sometimes: 
To cancel a fraction, you halve the numerator and denominator until you can’t do it any more
What is the same/different:
9/15, 30/50, 9/30, 15/50
Convince me that 42/56 in its simplest form is ¾
</t>
        </r>
      </text>
    </comment>
    <comment ref="E27" authorId="2">
      <text>
        <r>
          <rPr>
            <b/>
            <u val="single"/>
            <sz val="8"/>
            <rFont val="Tahoma"/>
            <family val="2"/>
          </rPr>
          <t xml:space="preserve">Probing Questions
</t>
        </r>
        <r>
          <rPr>
            <b/>
            <sz val="8"/>
            <rFont val="Tahoma"/>
            <family val="2"/>
          </rPr>
          <t xml:space="preserve">
Show me a set of equivalent fractions, decimals and percentages. 
Show me i) a fraction between 1/3 and ½ ii) a percentage between 1/3 and ½
What is wrong:
• 13% of 78 = 78 ÷ 13 = 6
• 40% of 400kg   = 400 ÷ 40 = 10
True / Never / Sometimes: 
To calculate 13% of a quantity, you divide by 13
45s% is greater than 1%
Convince me that:
• 7/12 = 58.3% (1 d.p.)
• 13% of 48 = 6.24
</t>
        </r>
      </text>
    </comment>
    <comment ref="E15" authorId="2">
      <text>
        <r>
          <rPr>
            <b/>
            <u val="single"/>
            <sz val="8"/>
            <rFont val="Tahoma"/>
            <family val="2"/>
          </rPr>
          <t>Probing Questions</t>
        </r>
        <r>
          <rPr>
            <b/>
            <sz val="8"/>
            <rFont val="Tahoma"/>
            <family val="2"/>
          </rPr>
          <t xml:space="preserve">
Show me an example of a number greater than 500 that is (i) divisible by 3 (ii) divisible by 4 (iii) divisible by 6 (iv) divisible by 9.
Show me an example of a number greater that 100 that is divisible by 5 and also by 3.
True/Never/Sometimes:  
- Numbers divisible by 3 are also divisible by 6
- Numbers divisible by 8 are also divisible by 4
- Numbers with a units digit of 2. 6 and are divisible by 4.
- Odd numbers are divisible by 3
- Even numbers are divisible by 4
What is the same different about: 24, 30, 42, 56 and 128, 108, 178, 198
Convince me that
- 744 is divisible by 6.
- numbers divisible by 8 are also divisible by 2.
</t>
        </r>
      </text>
    </comment>
    <comment ref="E18" authorId="2">
      <text>
        <r>
          <rPr>
            <b/>
            <u val="single"/>
            <sz val="8"/>
            <rFont val="Tahoma"/>
            <family val="2"/>
          </rPr>
          <t xml:space="preserve">Probing Questions
</t>
        </r>
        <r>
          <rPr>
            <b/>
            <sz val="8"/>
            <rFont val="Tahoma"/>
            <family val="2"/>
          </rPr>
          <t xml:space="preserve">
Show me a percentage you can you easily work out.
Show me a question with the answer 20%
True/Never/Sometimes:  
To calculate 10% of a quantity, you divide it by 10.  So to find 20%, you must divide by 20.  
Convince me 50% of the numbers on a 1-100 grid are even.
</t>
        </r>
      </text>
    </comment>
    <comment ref="D4" authorId="2">
      <text>
        <r>
          <rPr>
            <b/>
            <sz val="8"/>
            <rFont val="Tahoma"/>
            <family val="2"/>
          </rPr>
          <t>e.g.
- perhaps with some reversal</t>
        </r>
      </text>
    </comment>
    <comment ref="D5" authorId="2">
      <text>
        <r>
          <rPr>
            <b/>
            <sz val="8"/>
            <rFont val="Tahoma"/>
            <family val="2"/>
          </rPr>
          <t xml:space="preserve">e.g.
- Say what number comes next, is one more/more less
- Count back to zero
- Place 1-10 in ascending order
- Point to first, second. Etc. in a line
- Begin to count in twos
</t>
        </r>
      </text>
    </comment>
    <comment ref="D3" authorId="2">
      <text>
        <r>
          <rPr>
            <b/>
            <sz val="8"/>
            <rFont val="Tahoma"/>
            <family val="2"/>
          </rPr>
          <t xml:space="preserve">e.g.
- Count objects up to 10 physically, rather than simply reciting numbers,
- Estimate and check a number
</t>
        </r>
      </text>
    </comment>
    <comment ref="E29" authorId="2">
      <text>
        <r>
          <rPr>
            <b/>
            <u val="single"/>
            <sz val="8"/>
            <rFont val="Tahoma"/>
            <family val="2"/>
          </rPr>
          <t>Probing Questions</t>
        </r>
        <r>
          <rPr>
            <b/>
            <sz val="8"/>
            <rFont val="Tahoma"/>
            <family val="2"/>
          </rPr>
          <t xml:space="preserve">
Show me an example of:
- A fraction which terminates when written as a decimal
- A fraction which has a recurring decimal equivalent with two different digits repeating</t>
        </r>
        <r>
          <rPr>
            <sz val="8"/>
            <rFont val="Tahoma"/>
            <family val="2"/>
          </rPr>
          <t xml:space="preserve">
</t>
        </r>
        <r>
          <rPr>
            <b/>
            <sz val="8"/>
            <rFont val="Tahoma"/>
            <family val="2"/>
          </rPr>
          <t>What is the same about/different about 13/33, 44/333 and  7/40
True/Never/Sometimes: Fractions with a denominator which has a factor of 2 terminate when written as a decimal
Convince me that 0.417417417… = 139/333</t>
        </r>
      </text>
    </comment>
    <comment ref="E28" authorId="2">
      <text>
        <r>
          <rPr>
            <b/>
            <u val="single"/>
            <sz val="8"/>
            <rFont val="Tahoma"/>
            <family val="2"/>
          </rPr>
          <t>Probing Questions</t>
        </r>
        <r>
          <rPr>
            <b/>
            <sz val="8"/>
            <rFont val="Tahoma"/>
            <family val="2"/>
          </rPr>
          <t xml:space="preserve">
(Using a proportional reasoning table) show me one way to solve this problem.  And another...
True/Never/Sometimes: Increasing an amount by 10% then decreasing the answer by 10% takes you back to where you started
Convince me that decreasing an amount by 10% then decreasing the answer by 10% leaves you with 81% of the amount you started with</t>
        </r>
      </text>
    </comment>
    <comment ref="E9" authorId="2">
      <text>
        <r>
          <rPr>
            <b/>
            <u val="single"/>
            <sz val="8"/>
            <rFont val="Tahoma"/>
            <family val="2"/>
          </rPr>
          <t>Probing Questions</t>
        </r>
        <r>
          <rPr>
            <b/>
            <sz val="8"/>
            <rFont val="Tahoma"/>
            <family val="2"/>
          </rPr>
          <t xml:space="preserve">
What is wrong: Half of 19 is 9 ?
Always/sometimes/never: 17 divided by 2 is impossible?  (You can share 17 bananas equally between 2 people, but you cannot sort 17 children into two equal groups)
Convince me that half of 20 sweets is more than half of 10 sweets</t>
        </r>
      </text>
    </comment>
    <comment ref="E8" authorId="2">
      <text>
        <r>
          <rPr>
            <b/>
            <u val="single"/>
            <sz val="8"/>
            <rFont val="Tahoma"/>
            <family val="2"/>
          </rPr>
          <t>Probing Questions</t>
        </r>
        <r>
          <rPr>
            <b/>
            <sz val="8"/>
            <rFont val="Tahoma"/>
            <family val="2"/>
          </rPr>
          <t xml:space="preserve">
Show me:
a number that has more/less tens/units  than this number
on the arrow cards the number represented by this bead string/abacus
What is wrong with this: 
27 is bigger than 67
68 is made up of 8 tens and 6 units
What is the same and different about these two numbers e.g. 13 and 31?
Always/sometimes/never: A number with 9 units is going to be bigger than one with 6 units
Convince me that 20 is less than 27
What is different about these two numbers e.g. 30 and 300? What do the 0’s mean?
</t>
        </r>
      </text>
    </comment>
    <comment ref="E7" authorId="2">
      <text>
        <r>
          <rPr>
            <b/>
            <u val="single"/>
            <sz val="8"/>
            <rFont val="Tahoma"/>
            <family val="2"/>
          </rPr>
          <t>Probing Questions</t>
        </r>
        <r>
          <rPr>
            <b/>
            <sz val="8"/>
            <rFont val="Tahoma"/>
            <family val="2"/>
          </rPr>
          <t xml:space="preserve">
Have two different arrays of e.g. 10 objects. Ask what is the same and what is different about these sets.
How can you change this set of objects so that it has the same number (more/less) than this one?
How can you sort these sets of objects so that they are grouped in the same way (e.g. in 2s, 5s, 10s)?
Convince me that I can’t sort 13  toys into groups of 2
How could you count this set of toys? Could you do it in a different way? Does it matter where you start?</t>
        </r>
      </text>
    </comment>
    <comment ref="E4" authorId="2">
      <text>
        <r>
          <rPr>
            <b/>
            <u val="single"/>
            <sz val="8"/>
            <rFont val="Tahoma"/>
            <family val="2"/>
          </rPr>
          <t>Probing Questions</t>
        </r>
        <r>
          <rPr>
            <b/>
            <sz val="8"/>
            <rFont val="Tahoma"/>
            <family val="2"/>
          </rPr>
          <t xml:space="preserve">
Show me (find/write) the number that is the same as e.g. spots on a dice, my fingers, this group of objects
What is the same/different about these two numbers e.g. the same number written differently as on a computer keyboard or calculator or 3 and 8, 4 and 7
Think of a number with a straight line in it? Can you write it in the air etc?
</t>
        </r>
      </text>
    </comment>
    <comment ref="E5" authorId="2">
      <text>
        <r>
          <rPr>
            <b/>
            <u val="single"/>
            <sz val="8"/>
            <rFont val="Tahoma"/>
            <family val="2"/>
          </rPr>
          <t>Probing Questions</t>
        </r>
        <r>
          <rPr>
            <b/>
            <sz val="8"/>
            <rFont val="Tahoma"/>
            <family val="2"/>
          </rPr>
          <t xml:space="preserve">
7, 4, 9, 1 Can you order these numbers?  How did you know which went first/last?
What number is missing from this list: 5, 6, 7, 9 ?
(Given an arrangement of four shapes in a row) which shape is second?
Always/sometimes/never true: If I count in 2s, I’ll say the number 8. 
</t>
        </r>
      </text>
    </comment>
    <comment ref="E3" authorId="2">
      <text>
        <r>
          <rPr>
            <b/>
            <u val="single"/>
            <sz val="8"/>
            <rFont val="Tahoma"/>
            <family val="2"/>
          </rPr>
          <t>Probing Questions</t>
        </r>
        <r>
          <rPr>
            <b/>
            <sz val="8"/>
            <rFont val="Tahoma"/>
            <family val="2"/>
          </rPr>
          <t xml:space="preserve">
Show me which pots have enough apples for 6 children
What is the same and different about these two pots of objects? (These could have the word (four), the numeral (4), four of the same objects, 4 different objects)
How can you change this pot so that it has enough apples for 7 children?</t>
        </r>
      </text>
    </comment>
    <comment ref="E10" authorId="2">
      <text>
        <r>
          <rPr>
            <b/>
            <u val="single"/>
            <sz val="8"/>
            <rFont val="Tahoma"/>
            <family val="2"/>
          </rPr>
          <t xml:space="preserve">Probing Questions
</t>
        </r>
        <r>
          <rPr>
            <b/>
            <sz val="8"/>
            <rFont val="Tahoma"/>
            <family val="2"/>
          </rPr>
          <t xml:space="preserve">
What is wrong: 37 × 10 = 3700
True/Never/Sometimes: 65 is closer to 70 than it is to 60
</t>
        </r>
      </text>
    </comment>
    <comment ref="E11" authorId="2">
      <text>
        <r>
          <rPr>
            <b/>
            <u val="single"/>
            <sz val="8"/>
            <rFont val="Tahoma"/>
            <family val="2"/>
          </rPr>
          <t xml:space="preserve">Probing Questions
</t>
        </r>
        <r>
          <rPr>
            <b/>
            <sz val="8"/>
            <rFont val="Tahoma"/>
            <family val="2"/>
          </rPr>
          <t xml:space="preserve">
Show me a number that is 50, when rounded to the nearest 10
True/Never/Sometimes: 65 is closer to 70 than it is to 60
Convince me that 490 is 0 when rounded to the nearest 1000</t>
        </r>
      </text>
    </comment>
    <comment ref="E12" authorId="2">
      <text>
        <r>
          <rPr>
            <b/>
            <u val="single"/>
            <sz val="8"/>
            <rFont val="Tahoma"/>
            <family val="2"/>
          </rPr>
          <t xml:space="preserve">Probing Questions
</t>
        </r>
        <r>
          <rPr>
            <b/>
            <sz val="8"/>
            <rFont val="Tahoma"/>
            <family val="2"/>
          </rPr>
          <t xml:space="preserve">
Show me a number smaller than 1, and another, and another …
Show me an example of when you would need to use negative numbers
True/Never/Sometimes: 
-4 is bigger than -2
Convince me that -9 is smaller than -4</t>
        </r>
      </text>
    </comment>
    <comment ref="D14" authorId="0">
      <text>
        <r>
          <rPr>
            <b/>
            <sz val="8"/>
            <rFont val="Tahoma"/>
            <family val="0"/>
          </rPr>
          <t>e.g.
­ know that £3.06 equals 306p
- place these long jump results in order, starting with the shortest: 2.07m, 1.89m, 2.65m, 2.30m</t>
        </r>
      </text>
    </comment>
    <comment ref="E14" authorId="2">
      <text>
        <r>
          <rPr>
            <b/>
            <u val="single"/>
            <sz val="8"/>
            <rFont val="Tahoma"/>
            <family val="2"/>
          </rPr>
          <t>Probing Questions</t>
        </r>
        <r>
          <rPr>
            <b/>
            <sz val="8"/>
            <rFont val="Tahoma"/>
            <family val="2"/>
          </rPr>
          <t xml:space="preserve">
Show me a number:
between 0.4 and 0.9, and another, and another ...
smaller than 1, and another, and another …
What is the same/different: 1.4, £1.40, 1.40 and 1.4m
True/Never/Sometimes: 3.6 is the same as 3.60
Convince me that 6.2 is halfway between 5.9 and 6.5</t>
        </r>
      </text>
    </comment>
    <comment ref="D13" authorId="0">
      <text>
        <r>
          <rPr>
            <b/>
            <sz val="8"/>
            <rFont val="Tahoma"/>
            <family val="0"/>
          </rPr>
          <t xml:space="preserve">e.g.
- understand and use unit fractions such as 1/2, 1/4, 1/3, 1/5, 1/10 and find those fractions of shapes and sets of objects
- recognise and record fractions that are several parts of the whole such as 3/4, 2/5
- recognise some fractions  that are equivalent to 1/2
</t>
        </r>
      </text>
    </comment>
    <comment ref="E13" authorId="2">
      <text>
        <r>
          <rPr>
            <b/>
            <u val="single"/>
            <sz val="8"/>
            <rFont val="Tahoma"/>
            <family val="2"/>
          </rPr>
          <t xml:space="preserve">Probing Questions
</t>
        </r>
        <r>
          <rPr>
            <b/>
            <sz val="8"/>
            <rFont val="Tahoma"/>
            <family val="2"/>
          </rPr>
          <t xml:space="preserve">
Show me half of (these items), a third of, a quarter of, ...
What is the same/different: 1/2 and 5/10
Convince me that 
- a half is bigger than a quarter
- a half is the same as two quarters</t>
        </r>
      </text>
    </comment>
    <comment ref="E16" authorId="2">
      <text>
        <r>
          <rPr>
            <b/>
            <u val="single"/>
            <sz val="8"/>
            <rFont val="Tahoma"/>
            <family val="2"/>
          </rPr>
          <t>Probing Questions</t>
        </r>
        <r>
          <rPr>
            <b/>
            <sz val="8"/>
            <rFont val="Tahoma"/>
            <family val="2"/>
          </rPr>
          <t xml:space="preserve">
Show me a number less than 100 with 6 as a factor
Show me a number less than 100 with i) exactly two factors ii) more than 5 factors ii) more than 8 factors
Show me a square number greater than 50.
True/Never/Sometimes:  
- The sum of four even numbers is a multiple of four.  
- A prime number can be a multiple of 4
What is the same different about 9, 16, 64, 100 and 5, 6, 10, 12 
Convince me that
- 1 is a square number
- 81 is a square number
- 6 is a perfect number
</t>
        </r>
      </text>
    </comment>
    <comment ref="D19" authorId="1">
      <text>
        <r>
          <rPr>
            <b/>
            <sz val="8"/>
            <rFont val="Tahoma"/>
            <family val="0"/>
          </rPr>
          <t>e.g.
- place these numbers in order of size, starting with the greatest: 0.206, 0.026, 0.602, 0.620, 0.062
- Place these decimals on a line from 6.9 to 7.1:  6.93, 6.91, 6.99, 7.01, 7.06
- Put these in order, largest/smallest first:  1.5, 1.375, 1.4, 1.3, 1.35, 1.425
- Put these in order, largest/smallest first:  7.765, 7.675, 6.765, 7.756, 6.776
­ continue sequences involving decimals</t>
        </r>
      </text>
    </comment>
    <comment ref="E19" authorId="2">
      <text>
        <r>
          <rPr>
            <b/>
            <u val="single"/>
            <sz val="8"/>
            <rFont val="Tahoma"/>
            <family val="2"/>
          </rPr>
          <t xml:space="preserve">Probing Questions
</t>
        </r>
        <r>
          <rPr>
            <b/>
            <sz val="8"/>
            <rFont val="Tahoma"/>
            <family val="2"/>
          </rPr>
          <t xml:space="preserve">
Show me
- a number to three decimal places
- a number to three decimal places i) greater than 0.2 ii) less than 0.25
- a number between 0.12 and 0.17. 
True/Never/Sometimes:  If numbers have the same digit in the same place then you can’t order the numbers 
What is the same different about: 
0.206, 0.026, 0.602, 0.620, 0.062 and 7.765, 7.675, 6.765, 7.756, 6.776
Convince me:
- how to order decimals to three decimal places.
- that that 0.35 is greater than 0.035.
- that that 0.36 is greater than 0.351.
</t>
        </r>
      </text>
    </comment>
    <comment ref="D24" authorId="2">
      <text>
        <r>
          <rPr>
            <b/>
            <sz val="8"/>
            <rFont val="Tahoma"/>
            <family val="2"/>
          </rPr>
          <t>e.g.
- Find two fractions equivalent to 4/5
- Show that 12/18 is equivalent to   6/9,   4/6   or   2/3
- Find the unknown numerator or denominator in equivalent fraction statements
­ order fractions with different denominators
- know there is more than one way to find a percentage using a calculator. For example, to find 12% of 45: Convert a percentage calculation to an equivalent decimal calculation 0.12 x 45.  Or, convert a percentage calculation to an equivalent fraction calculation 12/100 x 45.  Recognise that the second method is less efficient than the first.
­ convert fractions such as 2/5  into tenths or hundredths and express them as decimals or percentages and vice versa</t>
        </r>
      </text>
    </comment>
    <comment ref="E24" authorId="2">
      <text>
        <r>
          <rPr>
            <b/>
            <u val="single"/>
            <sz val="8"/>
            <rFont val="Tahoma"/>
            <family val="2"/>
          </rPr>
          <t xml:space="preserve">Probing Questions
</t>
        </r>
        <r>
          <rPr>
            <b/>
            <sz val="8"/>
            <rFont val="Tahoma"/>
            <family val="2"/>
          </rPr>
          <t xml:space="preserve">
Show me:
- two equivalent fractions.  
- some fractions that are equivalent 3/5.
- a set of equivalent percentages, fractions and decimals.
- a percentage of a given quantity that you can easily work out. 
True / Never / Sometimes: 
- 10% is the same as 1/10 so 20% must be the same as 1/20. 
- Equivalent fractions can be found by adding the same amounts to the numerators and denominators
- Equivalent fractions can be found by subtracting the same amounts to the numerators and denominators
Convince me:
- that 12/18 is equivalent to 2/3
- how to order 2/3, 3/5, ½, 3/10 from smallest to largest.
- how you use a calculator to find 13% of £25
</t>
        </r>
      </text>
    </comment>
    <comment ref="D17" authorId="2">
      <text>
        <r>
          <rPr>
            <b/>
            <sz val="8"/>
            <rFont val="Tahoma"/>
            <family val="2"/>
          </rPr>
          <t xml:space="preserve">e.g.
</t>
        </r>
        <r>
          <rPr>
            <b/>
            <u val="single"/>
            <sz val="8"/>
            <rFont val="Tahoma"/>
            <family val="2"/>
          </rPr>
          <t>Calculate:</t>
        </r>
        <r>
          <rPr>
            <b/>
            <sz val="8"/>
            <rFont val="Tahoma"/>
            <family val="2"/>
          </rPr>
          <t xml:space="preserve">
37× 100
105 × 10
7900 ÷ 10
81000 ÷ 10
</t>
        </r>
        <r>
          <rPr>
            <b/>
            <u val="single"/>
            <sz val="8"/>
            <rFont val="Tahoma"/>
            <family val="2"/>
          </rPr>
          <t>Complete statements such as:</t>
        </r>
        <r>
          <rPr>
            <b/>
            <sz val="8"/>
            <rFont val="Tahoma"/>
            <family val="2"/>
          </rPr>
          <t xml:space="preserve"> 
4 x 10 = 
4 x  = 400               
 ÷ 10 = 40
 x 1000 = 40 000
 x 10 = 400</t>
        </r>
        <r>
          <rPr>
            <b/>
            <sz val="10"/>
            <rFont val="Tahoma"/>
            <family val="2"/>
          </rPr>
          <t xml:space="preserve">
</t>
        </r>
      </text>
    </comment>
    <comment ref="E17" authorId="2">
      <text>
        <r>
          <rPr>
            <b/>
            <u val="single"/>
            <sz val="8"/>
            <rFont val="Tahoma"/>
            <family val="2"/>
          </rPr>
          <t>Probing Questions</t>
        </r>
        <r>
          <rPr>
            <b/>
            <sz val="8"/>
            <rFont val="Tahoma"/>
            <family val="2"/>
          </rPr>
          <t xml:space="preserve">
Show me a number when multiplied by 10 gives an answer greater than 350
Show me a number when divided by 100 gives an answer less than 20
True / Never / Sometimes: 
- To multiply by 100, you move the digits two places to the left
- To multiply by 100, you move the digits two places to the right
- To divide by 100, you move the digits two places to the left
- To divide by 100, you move the digits two places to the right
- To divide by 100, you move the decimal point two places to the left
- To divide by 100, you move the decimal point two places to the right
What is the same/different about 46 × 10, 4600 ÷ 10, 46 × 100 and 4600 ÷ 100
Convince me:
- that  7900 ÷ 10 = 790
- that 250 ÷ 10 and 2500 ÷ 100 give the same answer.
- how to multiply a number by 10. 
- how to divide a number by 100. 
</t>
        </r>
      </text>
    </comment>
    <comment ref="D20" authorId="2">
      <text>
        <r>
          <rPr>
            <b/>
            <sz val="8"/>
            <rFont val="Tahoma"/>
            <family val="2"/>
          </rPr>
          <t>e.g.
Given a selection of red and blue cubes, write the ratio of red cubes to blue cubes, and the ratio of blue cubes to red cubes</t>
        </r>
      </text>
    </comment>
    <comment ref="E20" authorId="2">
      <text>
        <r>
          <rPr>
            <b/>
            <u val="single"/>
            <sz val="8"/>
            <rFont val="Tahoma"/>
            <family val="2"/>
          </rPr>
          <t xml:space="preserve">Probing Questions
</t>
        </r>
        <r>
          <rPr>
            <b/>
            <sz val="8"/>
            <rFont val="Tahoma"/>
            <family val="2"/>
          </rPr>
          <t xml:space="preserve">
Show me a set of coloured pencils that are in the ratio 2:3
True/Never/Sometimes:  
The ratio 1:4 is the same as the ratio 4:1
The bigger number comes first in a ratio
What is the same different about: The ratio 1:4 and the ratio 4:1
</t>
        </r>
      </text>
    </comment>
    <comment ref="E23" authorId="2">
      <text>
        <r>
          <rPr>
            <b/>
            <u val="single"/>
            <sz val="8"/>
            <rFont val="Tahoma"/>
            <family val="2"/>
          </rPr>
          <t xml:space="preserve">Probing Questions
</t>
        </r>
        <r>
          <rPr>
            <b/>
            <sz val="8"/>
            <rFont val="Tahoma"/>
            <family val="2"/>
          </rPr>
          <t xml:space="preserve">
Show me:
A prime number greater than 100
Two prime numbers that add to 98
True/Never/Sometimes:  
The sum of the factors of a number (except the number itself) have a total greater than that number
What is the same different about: 
4.3, 4.6, 4.9, 5.2, …   16.8, 17.1, 17.4, 17.7, … and 9.4, 9.1, 8.8, 8.5, ...
Convince me that 1 is not a prime number</t>
        </r>
      </text>
    </comment>
    <comment ref="D22" authorId="2">
      <text>
        <r>
          <rPr>
            <b/>
            <u val="single"/>
            <sz val="8"/>
            <rFont val="Tahoma"/>
            <family val="2"/>
          </rPr>
          <t>Round, e.g.</t>
        </r>
        <r>
          <rPr>
            <b/>
            <sz val="8"/>
            <rFont val="Tahoma"/>
            <family val="2"/>
          </rPr>
          <t xml:space="preserve">
2.75037 to 1 decimal place
176.05 to 1 decimal place
24.9316 to 2 decimal places
137.4996 to 3 decimal places
</t>
        </r>
        <r>
          <rPr>
            <b/>
            <u val="single"/>
            <sz val="8"/>
            <rFont val="Tahoma"/>
            <family val="2"/>
          </rPr>
          <t>Order the following places from coldest to warmest:</t>
        </r>
        <r>
          <rPr>
            <b/>
            <sz val="8"/>
            <rFont val="Tahoma"/>
            <family val="2"/>
          </rPr>
          <t xml:space="preserve">
Moscow, Russia: 4°C
Oymyakou, Russia: -96°C
Vostok, Antarctica: -129°C
Rogers Pass, Montana, USA: -70°C
Fort Selkirk, Yukon, Canada: -74°C
Northice, Greenland: -87°C
Reykjavik, Iceland: 5°C</t>
        </r>
      </text>
    </comment>
    <comment ref="E22" authorId="2">
      <text>
        <r>
          <rPr>
            <b/>
            <u val="single"/>
            <sz val="8"/>
            <rFont val="Tahoma"/>
            <family val="2"/>
          </rPr>
          <t xml:space="preserve">Probing Questions
</t>
        </r>
        <r>
          <rPr>
            <b/>
            <sz val="8"/>
            <rFont val="Tahoma"/>
            <family val="2"/>
          </rPr>
          <t xml:space="preserve">
Show me:
a number that rounds to 4.3 to 1 decimal place
a situation where you would need to order negative numbers
What is wrong: 
2.399 rounds to 2.310 to 2 decimal places
-6 is smaller than -4
What is the same / different: 
72.344 and 72.346
True / Never / Sometimes: 
3.5 is closer to 4 than it is to 5
-36 is bigger than -34
Convince me that: 
8.4999 rounds to 8.5 to 3 decimal places
-14 is greater than -16</t>
        </r>
      </text>
    </comment>
    <comment ref="D26" authorId="2">
      <text>
        <r>
          <rPr>
            <b/>
            <sz val="8"/>
            <rFont val="Tahoma"/>
            <family val="2"/>
          </rPr>
          <t>e.g.
Write 16:12 in its simplest form
A teaspoon holds 5ml of medicine and a bottle holds 100ml of medicine.  Find the ratio of the capacity of the teaspoon to the capacity of the bottle.  Write the answer in its simplest form
Understand the meaning of ‘mix sand and cement in the ratio 5:1’</t>
        </r>
        <r>
          <rPr>
            <sz val="10"/>
            <rFont val="Tahoma"/>
            <family val="0"/>
          </rPr>
          <t xml:space="preserve">
</t>
        </r>
      </text>
    </comment>
    <comment ref="E26" authorId="2">
      <text>
        <r>
          <rPr>
            <b/>
            <u val="single"/>
            <sz val="8"/>
            <rFont val="Tahoma"/>
            <family val="2"/>
          </rPr>
          <t xml:space="preserve">Probing Questions
</t>
        </r>
        <r>
          <rPr>
            <b/>
            <sz val="8"/>
            <rFont val="Tahoma"/>
            <family val="2"/>
          </rPr>
          <t xml:space="preserve">
Show me a ratio which simplifies to 2:7
What is wrong:  To simplify the ratio 32:48 keep dividing both sides by 2 until you can’t do it any more
True / Never / Sometimes: 
To simplify the ratios keep dividing both sides by 2 until you can’t do it any more
What is the same / different:
4:5 and £4:500p
2:3, 34:51 and 3:2
Convince me that 19:95 is equivalent to 1:5
</t>
        </r>
      </text>
    </comment>
    <comment ref="D11" authorId="2">
      <text>
        <r>
          <rPr>
            <b/>
            <sz val="8"/>
            <rFont val="Tahoma"/>
            <family val="2"/>
          </rPr>
          <t>e.g.
- round whole numbers to the nearest 10, 100 or 1000.</t>
        </r>
      </text>
    </comment>
    <comment ref="D12" authorId="2">
      <text>
        <r>
          <rPr>
            <b/>
            <sz val="8"/>
            <rFont val="Tahoma"/>
            <family val="2"/>
          </rPr>
          <t>e.g.
- order positive and negative whole numbers on a number line.
- fill in missing temperatures on a number line from -10°C to 10°C.
- order temperatures from coldest to hottest.</t>
        </r>
      </text>
    </comment>
    <comment ref="E6" authorId="2">
      <text>
        <r>
          <rPr>
            <b/>
            <u val="single"/>
            <sz val="8"/>
            <rFont val="Tahoma"/>
            <family val="2"/>
          </rPr>
          <t>Probing Questions</t>
        </r>
        <r>
          <rPr>
            <b/>
            <sz val="8"/>
            <rFont val="Tahoma"/>
            <family val="2"/>
          </rPr>
          <t xml:space="preserve">
(Given a square with half shaded in) how much of this shape is shaded?
I have 6 apples in this set. Can you cover/draw a ring around half of them?
</t>
        </r>
      </text>
    </comment>
    <comment ref="D6" authorId="2">
      <text>
        <r>
          <rPr>
            <b/>
            <sz val="8"/>
            <rFont val="Tahoma"/>
            <family val="0"/>
          </rPr>
          <t xml:space="preserve">e.g.
- Halve shapes, including folding paper shapes, lengths of string
- Put water in a clear container so that it is about ‘half-full’
- Halve an even number of objects (up to 20)
</t>
        </r>
      </text>
    </comment>
    <comment ref="D15" authorId="2">
      <text>
        <r>
          <rPr>
            <b/>
            <sz val="8"/>
            <rFont val="Tahoma"/>
            <family val="0"/>
          </rPr>
          <t xml:space="preserve">e.g.
- identify a pattern of numbers within a 1-100 grid and use this to describe how to continue the pattern beyond the grid
- know simple tests for divisibility
</t>
        </r>
      </text>
    </comment>
    <comment ref="D16" authorId="2">
      <text>
        <r>
          <rPr>
            <b/>
            <sz val="8"/>
            <rFont val="Tahoma"/>
            <family val="0"/>
          </rPr>
          <t xml:space="preserve">e.g.
- identify factors of two-digit numbers
- identify square numbers up to 15 x 15
</t>
        </r>
      </text>
    </comment>
    <comment ref="D23" authorId="2">
      <text>
        <r>
          <rPr>
            <b/>
            <sz val="8"/>
            <rFont val="Tahoma"/>
            <family val="0"/>
          </rPr>
          <t xml:space="preserve">e.g.
Identify a pattern of numbers within a 1-100 grid and use this to decide whether or not a number greater than 100 is in this pattern
Continue sequences involving decimals
Describe number relationships including multiple, factor and square
Understand and use prime numbers
</t>
        </r>
      </text>
    </comment>
  </commentList>
</comments>
</file>

<file path=xl/comments5.xml><?xml version="1.0" encoding="utf-8"?>
<comments xmlns="http://schemas.openxmlformats.org/spreadsheetml/2006/main">
  <authors>
    <author>John</author>
    <author>Resources Department</author>
    <author>mnixon</author>
  </authors>
  <commentList>
    <comment ref="D9" authorId="0">
      <text>
        <r>
          <rPr>
            <b/>
            <sz val="8"/>
            <rFont val="Tahoma"/>
            <family val="0"/>
          </rPr>
          <t>e.g.
­ use addition / subtraction facts to 10 and place value to add or subtract multiples of 10 e.g. know 3 +  7 = 10 and use place value to derive 30 + 70 = 100.</t>
        </r>
      </text>
    </comment>
    <comment ref="D10" authorId="0">
      <text>
        <r>
          <rPr>
            <b/>
            <sz val="8"/>
            <rFont val="Tahoma"/>
            <family val="0"/>
          </rPr>
          <t>e.g.
­ recall doubles to 10+10 and other significant doubles e.g. double 50p is 100p or £1
­ use knowledge of doubles to 10 + 10 to derive corresponding halves
­ add/subtract two-digit and one-digit numbers, bridging tens where necessary in contexts using units such as pence, pounds, centimetres</t>
        </r>
      </text>
    </comment>
    <comment ref="D8" authorId="0">
      <text>
        <r>
          <rPr>
            <b/>
            <sz val="8"/>
            <rFont val="Tahoma"/>
            <family val="0"/>
          </rPr>
          <t xml:space="preserve">e.g.
­ given 14, 6 and 8, make related number sentences
6 + 8 = 14, 14 – 8 = 6, 
8 + 6 = 14, 14  – 6 = 8 
</t>
        </r>
      </text>
    </comment>
    <comment ref="D12" authorId="0">
      <text>
        <r>
          <rPr>
            <b/>
            <sz val="8"/>
            <rFont val="Tahoma"/>
            <family val="0"/>
          </rPr>
          <t>e.g.
­ begin to use repeated subtraction or sharing equally to solve division problems 
- decide whether they need to add or subtract to solve the problem and begin to explain how/ why they have made that decision</t>
        </r>
      </text>
    </comment>
    <comment ref="D11" authorId="0">
      <text>
        <r>
          <rPr>
            <b/>
            <sz val="8"/>
            <rFont val="Tahoma"/>
            <family val="0"/>
          </rPr>
          <t>e.g.
­ record their mental calculations as number sentences
- show appropriate jottings to support their thought process/es for example the use of the number line</t>
        </r>
      </text>
    </comment>
    <comment ref="D23" authorId="1">
      <text>
        <r>
          <rPr>
            <b/>
            <sz val="8"/>
            <rFont val="Tahoma"/>
            <family val="0"/>
          </rPr>
          <t xml:space="preserve">e.g.
- deal with two constraints simultaneously
- interpret a calculator display of 4.5 as £4.50 in context of money
- use a calculator and inverse operations  to find missing numbers, including decimals
- carry out simple calculations involving negative numbers in context
</t>
        </r>
      </text>
    </comment>
    <comment ref="D24" authorId="1">
      <text>
        <r>
          <rPr>
            <b/>
            <sz val="8"/>
            <rFont val="Tahoma"/>
            <family val="0"/>
          </rPr>
          <t xml:space="preserve">e.g.
- check the reasonableness of results with reference to the context or size of numbers
- see page 110 of the </t>
        </r>
        <r>
          <rPr>
            <b/>
            <sz val="8"/>
            <rFont val="Tahoma"/>
            <family val="2"/>
          </rPr>
          <t xml:space="preserve">KS3 </t>
        </r>
        <r>
          <rPr>
            <b/>
            <i/>
            <sz val="8"/>
            <rFont val="Tahoma"/>
            <family val="2"/>
          </rPr>
          <t>Framework supplement of examples</t>
        </r>
      </text>
    </comment>
    <comment ref="D21" authorId="1">
      <text>
        <r>
          <rPr>
            <b/>
            <sz val="8"/>
            <rFont val="Tahoma"/>
            <family val="0"/>
          </rPr>
          <t>e.g.
- calculate 1202 + 45 + 367 or 1025 - 336
- Work with numbers to two decimal places, including sums and differences with different numbers of digits, and totals of more than two numbers, e.g.
    671.7 - 60.2
    543.65 + 45.845.89 + 653.7
    1040.6 - 89.09
    764.78 - 56.4
    76.56 + 312.2 + 5.07
- Use the grid method for short multiplication
- Use partitioning for short multiplication
- Use efficient methods of repeated subtraction, by subtracting multiples of the divisor, before moving to short division</t>
        </r>
      </text>
    </comment>
    <comment ref="D30" authorId="1">
      <text>
        <r>
          <rPr>
            <b/>
            <sz val="8"/>
            <rFont val="Tahoma"/>
            <family val="0"/>
          </rPr>
          <t xml:space="preserve">e.g.
- estimate using approximations
</t>
        </r>
        <r>
          <rPr>
            <b/>
            <u val="single"/>
            <sz val="8"/>
            <rFont val="Tahoma"/>
            <family val="2"/>
          </rPr>
          <t xml:space="preserve">Discuss questions such as, e.g.
</t>
        </r>
        <r>
          <rPr>
            <b/>
            <sz val="8"/>
            <rFont val="Tahoma"/>
            <family val="2"/>
          </rPr>
          <t xml:space="preserve">- </t>
        </r>
        <r>
          <rPr>
            <b/>
            <sz val="8"/>
            <rFont val="Tahoma"/>
            <family val="0"/>
          </rPr>
          <t xml:space="preserve">A girl worked out the cost of 8 bags of apples at 47p a bag.  Her answer was £4.06.  Without working out the answer, say whether you think it is right or wrong.
- I buy six items costing 76p, 89p, 36p, £1.03, 49p and 97p.  I give the shop assistant a £10 note and get £3.46 change.  I immediately think the change is wrong.  Without calculating the sum, explain why you think I am right.
- A boy worked out £2.38 + 76p on a calculator.  The display showed 78.38.  Why did the calculator give the wrong answer?
</t>
        </r>
        <r>
          <rPr>
            <b/>
            <u val="single"/>
            <sz val="8"/>
            <rFont val="Tahoma"/>
            <family val="2"/>
          </rPr>
          <t xml:space="preserve">Check by doing the inverse operation, e.g.
</t>
        </r>
        <r>
          <rPr>
            <b/>
            <sz val="8"/>
            <rFont val="Tahoma"/>
            <family val="2"/>
          </rPr>
          <t xml:space="preserve">- </t>
        </r>
        <r>
          <rPr>
            <b/>
            <sz val="8"/>
            <rFont val="Tahoma"/>
            <family val="0"/>
          </rPr>
          <t>use a calculator to check 43.2 x 26.5 = 1144.8 with 1144.8 ÷ 43.2
- 3/5 of 320 = 192 with 192 x 5 ÷ 3
- 3 / 7 = 0.4285714… with 7 x 0.4285714</t>
        </r>
      </text>
    </comment>
    <comment ref="D31" authorId="1">
      <text>
        <r>
          <rPr>
            <b/>
            <u val="single"/>
            <sz val="8"/>
            <rFont val="Tahoma"/>
            <family val="2"/>
          </rPr>
          <t>Use written methods, e.g.</t>
        </r>
        <r>
          <rPr>
            <b/>
            <sz val="8"/>
            <rFont val="Tahoma"/>
            <family val="0"/>
          </rPr>
          <t xml:space="preserve">
- Using an equivalent fraction: 13% of 48; 
13/100 × 48 = 624/100 = 6.24
- Using an equivalent decimal: 
13% of 48; 0.13 × 48 = 6.24
- Using a unitary method: 
13% of 48; 1% of 48 = 0.48 so 13% of 48 = 0.48 × 13 = 6.24
- Find the outcome of a given percentage increase or decrease.  e.g.  an increase of 15% on an original cost of £12 gives a new price of £12 × 1.15 = £13.80, or15% of £12 = £1.80   £12 + £1.80 = £13.80</t>
        </r>
      </text>
    </comment>
    <comment ref="D32" authorId="1">
      <text>
        <r>
          <rPr>
            <b/>
            <u val="single"/>
            <sz val="8"/>
            <rFont val="Tahoma"/>
            <family val="2"/>
          </rPr>
          <t>Solve problem such as:</t>
        </r>
        <r>
          <rPr>
            <b/>
            <sz val="8"/>
            <rFont val="Tahoma"/>
            <family val="0"/>
          </rPr>
          <t xml:space="preserve">
- Potting compost is made from loam, peat and sand in the ratio 7:3:2 respectively.  A gardener used 1.5 litres of peat to make compost.  How much loam did she use?  How much sand?· 
- The angles in a triangle are in the ratio 6:5:7.  Find the sizes of the three angles.</t>
        </r>
      </text>
    </comment>
    <comment ref="D33" authorId="1">
      <text>
        <r>
          <rPr>
            <b/>
            <u val="single"/>
            <sz val="8"/>
            <rFont val="Tahoma"/>
            <family val="2"/>
          </rPr>
          <t>Use unitary methods and multiplicative methods, e.g.</t>
        </r>
        <r>
          <rPr>
            <b/>
            <sz val="8"/>
            <rFont val="Tahoma"/>
            <family val="0"/>
          </rPr>
          <t xml:space="preserve">
- There was a 25% discount in a sale.  A boy paid £30 for a pair of jeans in the sale.  What was the original price of the jeans?
- When heated, a metal bar increases in length from 1.25m to 1.262m.  Calculate the percentage increase correct to one decimal place.
</t>
        </r>
      </text>
    </comment>
    <comment ref="D34" authorId="1">
      <text>
        <r>
          <rPr>
            <b/>
            <sz val="8"/>
            <rFont val="Tahoma"/>
            <family val="0"/>
          </rPr>
          <t xml:space="preserve">e.g.
- Add and subtract more complex fractions such as 11/18 + 7/24 , including mixed fractions.
- Multiply a fraction by another fraction
- Divide a fraction by another fraction
</t>
        </r>
        <r>
          <rPr>
            <b/>
            <u val="single"/>
            <sz val="8"/>
            <rFont val="Tahoma"/>
            <family val="2"/>
          </rPr>
          <t>Solve problems involving fractions, e.g.</t>
        </r>
        <r>
          <rPr>
            <b/>
            <sz val="8"/>
            <rFont val="Tahoma"/>
            <family val="0"/>
          </rPr>
          <t xml:space="preserve">
- In a survey of 24 pupils 1/3 liked football best, 1/4 liked basketball, 3/8 liked athletics and the rest liked swimming.  How many liked swimming?</t>
        </r>
      </text>
    </comment>
    <comment ref="D35" authorId="1">
      <text>
        <r>
          <rPr>
            <b/>
            <sz val="8"/>
            <rFont val="Tahoma"/>
            <family val="0"/>
          </rPr>
          <t>e.g.
-  A house was worth £215,000 at the start of 2004, and over the course of the next year its value rose by 13.5%.  Work out the value of the house at the end of the year.
- A car was bought for £17,500, but depreciated by 27% over the first year.  Work out the value of the car at the end of the year.
- Is a 50% increase followed by a 50% increase the same as doubling?  Explain your answer.</t>
        </r>
      </text>
    </comment>
    <comment ref="D36" authorId="1">
      <text>
        <r>
          <rPr>
            <b/>
            <sz val="8"/>
            <rFont val="Tahoma"/>
            <family val="0"/>
          </rPr>
          <t>e.g.
- 'Multiplication always makes things bigger' - True or false?  Explain your answer.
- Give three division calculations where the answer is bigger than the starting number</t>
        </r>
      </text>
    </comment>
    <comment ref="D37" authorId="1">
      <text>
        <r>
          <rPr>
            <b/>
            <sz val="8"/>
            <rFont val="Tahoma"/>
            <family val="0"/>
          </rPr>
          <t>e.g.
- Find the area and perimeter of a rectangle measuring 4 3/4  inches by 6 3/8  inches.
- Using 22/7 as an approximation for pi, estimate the area of a circle with diameter 28mm.</t>
        </r>
      </text>
    </comment>
    <comment ref="D38" authorId="1">
      <text>
        <r>
          <rPr>
            <b/>
            <sz val="8"/>
            <rFont val="Tahoma"/>
            <family val="0"/>
          </rPr>
          <t>e.g.
- (186.3 x 88.6)/(27.2 x 22.8)</t>
        </r>
      </text>
    </comment>
    <comment ref="D40" authorId="1">
      <text>
        <r>
          <rPr>
            <b/>
            <sz val="8"/>
            <rFont val="Tahoma"/>
            <family val="0"/>
          </rPr>
          <t xml:space="preserve">e.g.
- calculations involving compound interest or population growth
- use of 'proportional reasoning tables' to calculate the original amount
</t>
        </r>
      </text>
    </comment>
    <comment ref="D41" authorId="1">
      <text>
        <r>
          <rPr>
            <b/>
            <sz val="8"/>
            <rFont val="Tahoma"/>
            <family val="0"/>
          </rPr>
          <t>e.g.
- knowledge and use of laws of indices for multiplication and division</t>
        </r>
        <r>
          <rPr>
            <sz val="8"/>
            <rFont val="Tahoma"/>
            <family val="0"/>
          </rPr>
          <t xml:space="preserve">
</t>
        </r>
        <r>
          <rPr>
            <b/>
            <sz val="8"/>
            <rFont val="Tahoma"/>
            <family val="2"/>
          </rPr>
          <t>- conversion between 'ordinary form' and standard form
- knowledge and use of the standard form function of a scientific calculator</t>
        </r>
      </text>
    </comment>
    <comment ref="D39" authorId="1">
      <text>
        <r>
          <rPr>
            <b/>
            <sz val="8"/>
            <rFont val="Tahoma"/>
            <family val="0"/>
          </rPr>
          <t>e.g.
- Finding areas of shapes created by parts of a circle</t>
        </r>
      </text>
    </comment>
    <comment ref="E30" authorId="2">
      <text>
        <r>
          <rPr>
            <b/>
            <u val="single"/>
            <sz val="8"/>
            <rFont val="Tahoma"/>
            <family val="2"/>
          </rPr>
          <t>Probing Questions</t>
        </r>
        <r>
          <rPr>
            <b/>
            <sz val="8"/>
            <rFont val="Tahoma"/>
            <family val="2"/>
          </rPr>
          <t xml:space="preserve">
Convince me how you could use inverse operations to check that a calculation is correct.</t>
        </r>
      </text>
    </comment>
    <comment ref="E31" authorId="2">
      <text>
        <r>
          <rPr>
            <b/>
            <u val="single"/>
            <sz val="8"/>
            <rFont val="Tahoma"/>
            <family val="2"/>
          </rPr>
          <t>Probing Questions</t>
        </r>
        <r>
          <rPr>
            <b/>
            <sz val="8"/>
            <rFont val="Tahoma"/>
            <family val="2"/>
          </rPr>
          <t xml:space="preserve">
Show me an amount and a percentage increase that gives the answer £44
What is the same/different about:
• 13/100 × 48 = 624/100 = 6.24
• 0.13 × 48 = 6.24
• 1% of 48 = 0.48 so 13% of 48 = 0.48 × 13 = 6.24
Convince me that £12 increased by 15% is £13.80
</t>
        </r>
      </text>
    </comment>
    <comment ref="E32" authorId="2">
      <text>
        <r>
          <rPr>
            <b/>
            <u val="single"/>
            <sz val="8"/>
            <rFont val="Tahoma"/>
            <family val="2"/>
          </rPr>
          <t>Probing Questions</t>
        </r>
        <r>
          <rPr>
            <b/>
            <sz val="8"/>
            <rFont val="Tahoma"/>
            <family val="2"/>
          </rPr>
          <t xml:space="preserve">
Show me a quantity divided correctly into a ratio of three parts.
Show me how pupils could be in a school if the ratio of pupils with brown hair, blond hair, black hair in a school is 4:2:5.
What is the same/different about:
2:7, 3:4:2, 1:4:4
Convince me that if the ratio of pupils in a school with brown hair, blond hair, black hair in a school is 4:2:5 then there cannot be 122 pupils in the school.
Convince me that if the ratio of pupils in a school with brown hair, blond hair, black hair in a school is 4:2:5 and there are 24 pupils with blond hair, the number of pupils in the school is 132.
</t>
        </r>
        <r>
          <rPr>
            <sz val="10"/>
            <rFont val="Tahoma"/>
            <family val="0"/>
          </rPr>
          <t xml:space="preserve">
</t>
        </r>
      </text>
    </comment>
    <comment ref="E33" authorId="2">
      <text>
        <r>
          <rPr>
            <b/>
            <u val="single"/>
            <sz val="8"/>
            <rFont val="Tahoma"/>
            <family val="2"/>
          </rPr>
          <t>Probing Questions</t>
        </r>
        <r>
          <rPr>
            <b/>
            <sz val="8"/>
            <rFont val="Tahoma"/>
            <family val="2"/>
          </rPr>
          <t xml:space="preserve">
Show me a problem you can solve using the unitary method.
What is wrong:
If a boy paid £30 for a pair of jeans in a 25% discount sale, the original price of the jeans was £37.50.
True/never/sometimes:
• The inverse of ‘increase by 10%’ is decrease by 10%’
• The inverse of ‘increase by 25% is decrease by 20%’
Convince me that if a boy paid £30 for a pair of jeans in a 25% discount sale, the original price of the jeans was £40.
</t>
        </r>
        <r>
          <rPr>
            <sz val="10"/>
            <rFont val="Tahoma"/>
            <family val="0"/>
          </rPr>
          <t xml:space="preserve">
</t>
        </r>
      </text>
    </comment>
    <comment ref="E34" authorId="2">
      <text>
        <r>
          <rPr>
            <b/>
            <u val="single"/>
            <sz val="8"/>
            <rFont val="Tahoma"/>
            <family val="2"/>
          </rPr>
          <t>Probing Questions</t>
        </r>
        <r>
          <rPr>
            <b/>
            <sz val="8"/>
            <rFont val="Tahoma"/>
            <family val="2"/>
          </rPr>
          <t xml:space="preserve">
Show me:
• a pair of fractions with a sum of 3/5
• a pair of fractions with a difference of 2/7
• a fraction and a quantity such that the answer is 6kg
What is the same/different about:
• 2/3 + 3/8, 1/12 + 3/4, 5/6 + 1/4
• 17/24 – 2/3, 5/8 – 2/3, 11/12 – 3/4 
True/never/sometimes:
• Pairs of fractions have one common denominator
• When adding fractions, both denominators have to be changed
• When subtracting fractions, both denominators have to be changed
• Multiplying an integer by a fraction gives a smaller answer
• Dividing an integer by a fraction gives a smaller answer
Convince me:
• that 2/7 + 3/5 = 31/35
• that 3 ÷ 2/3 = 4½
</t>
        </r>
        <r>
          <rPr>
            <sz val="10"/>
            <rFont val="Tahoma"/>
            <family val="0"/>
          </rPr>
          <t xml:space="preserve">
</t>
        </r>
      </text>
    </comment>
    <comment ref="E21" authorId="2">
      <text>
        <r>
          <rPr>
            <b/>
            <u val="single"/>
            <sz val="8"/>
            <rFont val="Tahoma"/>
            <family val="2"/>
          </rPr>
          <t>Probing Questions</t>
        </r>
        <r>
          <rPr>
            <b/>
            <sz val="8"/>
            <rFont val="Tahoma"/>
            <family val="2"/>
          </rPr>
          <t xml:space="preserve">
Show me
- a pair of numbers with a sum of 145.5
- a pair of numbers with a difference of 56.2
- a pair of numbers with a product greater than 160
True/Never/Sometimes:  
12.3 + 9.8 = 21.11; 
4.07 - 1.5 = 3.92; 
3.2 - 1.18 = 2.18.  
Convince me
- that 1202 + 45 + 367 = 1614
- that 1025 – 336 = 689
- that 23 x 6 = 138</t>
        </r>
      </text>
    </comment>
    <comment ref="E24" authorId="2">
      <text>
        <r>
          <rPr>
            <b/>
            <u val="single"/>
            <sz val="8"/>
            <rFont val="Tahoma"/>
            <family val="2"/>
          </rPr>
          <t>Probing Questions</t>
        </r>
        <r>
          <rPr>
            <b/>
            <sz val="8"/>
            <rFont val="Tahoma"/>
            <family val="2"/>
          </rPr>
          <t xml:space="preserve">
Convince me how to estimate the answer to a calculation.</t>
        </r>
      </text>
    </comment>
    <comment ref="E8" authorId="2">
      <text>
        <r>
          <rPr>
            <b/>
            <u val="single"/>
            <sz val="8"/>
            <rFont val="Tahoma"/>
            <family val="2"/>
          </rPr>
          <t>Probing Questions</t>
        </r>
        <r>
          <rPr>
            <b/>
            <sz val="8"/>
            <rFont val="Tahoma"/>
            <family val="2"/>
          </rPr>
          <t xml:space="preserve">
Show me an addition with an answer of 20, now show me a number sentence with the inverse operation
True/Never/Sometimes: 
- The opposite of halving is doubling
- When I add the answer is bigger, so when I do the inverse operation the number gets smaller
Convince me that halving is the opposite of doubling</t>
        </r>
      </text>
    </comment>
    <comment ref="E9" authorId="2">
      <text>
        <r>
          <rPr>
            <b/>
            <u val="single"/>
            <sz val="8"/>
            <rFont val="Tahoma"/>
            <family val="2"/>
          </rPr>
          <t>Probing Questions</t>
        </r>
        <r>
          <rPr>
            <b/>
            <sz val="8"/>
            <rFont val="Tahoma"/>
            <family val="2"/>
          </rPr>
          <t xml:space="preserve">
Show me an addition/subtraction number fact with the answer 8
True/Never/Sometimes: I can say two addition number sentences to make any answer up to 10
Convince me that 10 take away 4 is not 5</t>
        </r>
      </text>
    </comment>
    <comment ref="E10" authorId="2">
      <text>
        <r>
          <rPr>
            <b/>
            <u val="single"/>
            <sz val="8"/>
            <rFont val="Tahoma"/>
            <family val="2"/>
          </rPr>
          <t>Probing Questions</t>
        </r>
        <r>
          <rPr>
            <b/>
            <sz val="8"/>
            <rFont val="Tahoma"/>
            <family val="2"/>
          </rPr>
          <t xml:space="preserve">
What is wrong: To add 1 pound and 30p, I do 1 add 30 which is 31p
How can you change this calculation 23 + 8 = 31 so it will help you answer this problem: I have 33p then I find 8p more, how much have I got now?
True/Never/Sometimes: To find the total weight of two objects I need to add their weights together.
Convince me that 34p + 58p = 92p</t>
        </r>
      </text>
    </comment>
    <comment ref="E11" authorId="2">
      <text>
        <r>
          <rPr>
            <b/>
            <u val="single"/>
            <sz val="8"/>
            <rFont val="Tahoma"/>
            <family val="2"/>
          </rPr>
          <t>Probing Questions</t>
        </r>
        <r>
          <rPr>
            <b/>
            <sz val="8"/>
            <rFont val="Tahoma"/>
            <family val="2"/>
          </rPr>
          <t xml:space="preserve">
Show me a jotting/picture/sentence/number sentence that shows what’s happening in this story: a shop had 25 ice-creams, then 8 were sold and there were 17 left.
True/Never/Sometimes: I need to use all the numbers in a problem to help me find the answer
</t>
        </r>
      </text>
    </comment>
    <comment ref="E12" authorId="2">
      <text>
        <r>
          <rPr>
            <b/>
            <u val="single"/>
            <sz val="8"/>
            <rFont val="Tahoma"/>
            <family val="2"/>
          </rPr>
          <t>Probing Questions</t>
        </r>
        <r>
          <rPr>
            <b/>
            <sz val="8"/>
            <rFont val="Tahoma"/>
            <family val="2"/>
          </rPr>
          <t xml:space="preserve">
Tell me a story that you would solve by using this addition 16 + 7 = 23, tell me another…
Tell me a story that you would solve by adding 7, tell me another…
15, 19, 4:  Order these numbers and add the appropriate operation so it shows this problem: there were 19 people on the bus then four got off, how many are left?
True/Never/Sometimes: When I need to work out the change in a money problem, I use subtraction
Convince me that you need to use addition/subtraction to solve this problem
</t>
        </r>
      </text>
    </comment>
    <comment ref="E23" authorId="2">
      <text>
        <r>
          <rPr>
            <b/>
            <u val="single"/>
            <sz val="8"/>
            <rFont val="Tahoma"/>
            <family val="2"/>
          </rPr>
          <t>Probing Questions</t>
        </r>
        <r>
          <rPr>
            <b/>
            <sz val="8"/>
            <rFont val="Tahoma"/>
            <family val="2"/>
          </rPr>
          <t xml:space="preserve">
Convince me that £4.50 is the same as 4.5 on your calculator</t>
        </r>
      </text>
    </comment>
    <comment ref="E35" authorId="2">
      <text>
        <r>
          <rPr>
            <b/>
            <u val="single"/>
            <sz val="8"/>
            <rFont val="Tahoma"/>
            <family val="2"/>
          </rPr>
          <t>Probing Questions</t>
        </r>
        <r>
          <rPr>
            <b/>
            <sz val="8"/>
            <rFont val="Tahoma"/>
            <family val="2"/>
          </rPr>
          <t xml:space="preserve">
What is wrong: To increase an amount by 50% you multiply by 0.5
I want to reduce an amount by 70%, which of the following numbers could I multiply by to help me to find the answer, and which one is the odd one out:  0.3,  1.3,  0.7
True/Never/Sometimes: When you want to increase an amount by a percentage, you always multiply by a number above 1.
Convince me that 
- Your answer is reasonable by using another method
- The graph of y = 1.2x can help to find a 20% increase of any amount.</t>
        </r>
      </text>
    </comment>
    <comment ref="E36" authorId="2">
      <text>
        <r>
          <rPr>
            <b/>
            <u val="single"/>
            <sz val="8"/>
            <rFont val="Tahoma"/>
            <family val="2"/>
          </rPr>
          <t>Probing Questions</t>
        </r>
        <r>
          <rPr>
            <b/>
            <sz val="8"/>
            <rFont val="Tahoma"/>
            <family val="2"/>
          </rPr>
          <t xml:space="preserve">
Show me two numbers, one of which is between 0 and 1, which multiply to give 50.  Repeat for division.
Find me a number you can divide by to achieve an increase of 100% 
What is the same/different about:  0.8 ÷ 0.1, 16  ×  0.5, 1.6 ÷ 0.5, 1.6 ÷ 0.2
True/Never/Sometimes: Multiplication always makes things bigger
Convince me that division can make the answer bigger.</t>
        </r>
      </text>
    </comment>
    <comment ref="E37" authorId="2">
      <text>
        <r>
          <rPr>
            <b/>
            <u val="single"/>
            <sz val="8"/>
            <rFont val="Tahoma"/>
            <family val="2"/>
          </rPr>
          <t>Probing Questions</t>
        </r>
        <r>
          <rPr>
            <b/>
            <sz val="8"/>
            <rFont val="Tahoma"/>
            <family val="2"/>
          </rPr>
          <t xml:space="preserve">
Show me an example of:
- Two fractions that add together to make a whole.
- Three fractions that add together to make a half.
- A fraction that is bigger than 5
- A fraction that is between 3 and 4
- Two fractions that multiply to make a whole
What is the same/different about
- 2/5 × 2
- 3/4 ÷ 2/5
- 1/3 + 1/9
- 6/7 – 2/7
True/Never/Sometimes: Multiplying two fractions together gives a bigger answer than either of the fractions you are multiplying
Convince me that:
- Any two fractions can be added or subtracted
- Any number of fractions can be added or subtracted from each other</t>
        </r>
      </text>
    </comment>
    <comment ref="E38" authorId="2">
      <text>
        <r>
          <rPr>
            <b/>
            <u val="single"/>
            <sz val="8"/>
            <rFont val="Tahoma"/>
            <family val="2"/>
          </rPr>
          <t>Probing Questions</t>
        </r>
        <r>
          <rPr>
            <b/>
            <sz val="8"/>
            <rFont val="Tahoma"/>
            <family val="2"/>
          </rPr>
          <t xml:space="preserve">
Show me an example of a division calculation using decimals that approximates to 60
True/Never/Sometimes: 
- Rounding numbers to the nearest integer is a good way to find an estimate in a calculation
- Estimates give an over estimate if you round the numbers up
Convince me that your estimate gives a good approximation</t>
        </r>
      </text>
    </comment>
    <comment ref="E39" authorId="2">
      <text>
        <r>
          <rPr>
            <b/>
            <u val="single"/>
            <sz val="8"/>
            <rFont val="Tahoma"/>
            <family val="2"/>
          </rPr>
          <t>Probing Questions</t>
        </r>
        <r>
          <rPr>
            <b/>
            <sz val="8"/>
            <rFont val="Tahoma"/>
            <family val="2"/>
          </rPr>
          <t xml:space="preserve">
Show me an example of:
- A calculation that gives the same answer with or without brackets
- A calculation that gives a different answer with and without brackets
What is the same/different about:
- (3.9 – 4.5)/ 2.5
- (5 × 3)/(0.4 × 0.2)
- 1.805/(1.0 - 1.3)
- (ˉ5.3)²
Convince me that you cannot do some calculations without brackets if you put your working into the calculator in one go</t>
        </r>
      </text>
    </comment>
    <comment ref="E40" authorId="2">
      <text>
        <r>
          <rPr>
            <b/>
            <u val="single"/>
            <sz val="8"/>
            <rFont val="Tahoma"/>
            <family val="2"/>
          </rPr>
          <t>Probing Questions</t>
        </r>
        <r>
          <rPr>
            <b/>
            <sz val="8"/>
            <rFont val="Tahoma"/>
            <family val="2"/>
          </rPr>
          <t xml:space="preserve">
Show me an example of a problem involving repeated percentage change
What is the same about/different about:
-  £130 x 1.09 x 1.09
-  £130 x (1.09)²
-  (£130 x 0.09 + £130) x 0.09 + (£130 x 0.09 + £130)
-  £150 x 0.85 x 0.85
Convince me that using powers is the most efficient way of solving this problem</t>
        </r>
      </text>
    </comment>
    <comment ref="E41" authorId="2">
      <text>
        <r>
          <rPr>
            <b/>
            <u val="single"/>
            <sz val="8"/>
            <rFont val="Tahoma"/>
            <family val="2"/>
          </rPr>
          <t>Probing Questions</t>
        </r>
        <r>
          <rPr>
            <b/>
            <sz val="8"/>
            <rFont val="Tahoma"/>
            <family val="2"/>
          </rPr>
          <t xml:space="preserve">
Show me an example of
- Two calculations using powers that give the same value.
- Two calculations using roots that give the same value
What is the same/different about:
- 1.1²
- 1.2 × 10^-3
- square root of (1.2/ (5/6) )
- 0.4^5
- cube root of 0.009261
True/Sometimes/Never: 
- Cubing a number makes it bigger
- The square of a number is always positive
- You can square root any number
- You can cube root any number</t>
        </r>
      </text>
    </comment>
    <comment ref="D17" authorId="0">
      <text>
        <r>
          <rPr>
            <b/>
            <sz val="8"/>
            <rFont val="Tahoma"/>
            <family val="0"/>
          </rPr>
          <t xml:space="preserve">e.g.
­ choose to calculate mentally, on paper or with apparatus
­ solve one-step whole number problems appropriately
­ solve two-step problems that involve addition and subtraction
</t>
        </r>
      </text>
    </comment>
    <comment ref="E17" authorId="2">
      <text>
        <r>
          <rPr>
            <b/>
            <u val="single"/>
            <sz val="8"/>
            <rFont val="Tahoma"/>
            <family val="2"/>
          </rPr>
          <t xml:space="preserve">Probing Questions
</t>
        </r>
        <r>
          <rPr>
            <b/>
            <sz val="8"/>
            <rFont val="Tahoma"/>
            <family val="2"/>
          </rPr>
          <t xml:space="preserve">
Solve this 13 + ? = ! - 2.  Show me a similar example using number facts to 20
116 + 104 = 210.  How can you correct this?
Convince me that 119 – 13 =106
Convince me that 116 + 104 = 220
</t>
        </r>
      </text>
    </comment>
    <comment ref="D13" authorId="0">
      <text>
        <r>
          <rPr>
            <b/>
            <sz val="8"/>
            <rFont val="Tahoma"/>
            <family val="0"/>
          </rPr>
          <t xml:space="preserve">e.g.
- ¨ use mental recall of the 2, 3, 4, 5 and 10 multiplication tables
­ given a number sentence, use understanding of operations to create related sentences, e.g. given 14 x 5 = 70, create 5 x 14 = 70, 70 ÷ 5 = 14, 70 ÷ 14 = 5, 14 x 5 = 10 x 5 add 4 x 5  
­ use inverses to find missing whole numbers in problems such as, ‘ I think of number, double it and add 5. The answer is 35. What was my number?’
</t>
        </r>
      </text>
    </comment>
    <comment ref="E13" authorId="2">
      <text>
        <r>
          <rPr>
            <b/>
            <u val="single"/>
            <sz val="8"/>
            <rFont val="Tahoma"/>
            <family val="2"/>
          </rPr>
          <t xml:space="preserve">Probing Questions
</t>
        </r>
        <r>
          <rPr>
            <b/>
            <sz val="8"/>
            <rFont val="Tahoma"/>
            <family val="2"/>
          </rPr>
          <t xml:space="preserve">
7 x 3 = 21.  What else does this tell you?
Here is a multiplication: 6 x 10 = 60.  Show me a division using the same three numbers
? ÷ 4 = 23.  Convince me that ? is 92
</t>
        </r>
      </text>
    </comment>
    <comment ref="D18" authorId="0">
      <text>
        <r>
          <rPr>
            <b/>
            <sz val="8"/>
            <rFont val="Tahoma"/>
            <family val="0"/>
          </rPr>
          <t xml:space="preserve">e.g.
­ identify appropriate operations to use
­ round up or down after simple division, depending on context
­ understand finding a quarter of a number of objects as halving the number and halving again.
­ begin to know multiplication facts for 6, 8, 9 and 7x tables 
</t>
        </r>
      </text>
    </comment>
    <comment ref="E18" authorId="2">
      <text>
        <r>
          <rPr>
            <b/>
            <u val="single"/>
            <sz val="8"/>
            <rFont val="Tahoma"/>
            <family val="2"/>
          </rPr>
          <t xml:space="preserve">Probing Questions
</t>
        </r>
        <r>
          <rPr>
            <b/>
            <sz val="8"/>
            <rFont val="Tahoma"/>
            <family val="2"/>
          </rPr>
          <t xml:space="preserve">
Always, sometimes or never true:  Finding a quarter is halving and halving again?
</t>
        </r>
      </text>
    </comment>
    <comment ref="D14" authorId="2">
      <text>
        <r>
          <rPr>
            <b/>
            <sz val="8"/>
            <rFont val="Tahoma"/>
            <family val="2"/>
          </rPr>
          <t>e.g.
­ calculate 36 + 19, 63 - 26, and complements to 100 such as 100 – 24</t>
        </r>
        <r>
          <rPr>
            <b/>
            <sz val="10"/>
            <rFont val="Tahoma"/>
            <family val="0"/>
          </rPr>
          <t xml:space="preserve">
</t>
        </r>
      </text>
    </comment>
    <comment ref="D15" authorId="2">
      <text>
        <r>
          <rPr>
            <b/>
            <sz val="8"/>
            <rFont val="Tahoma"/>
            <family val="2"/>
          </rPr>
          <t>e.g.
­ use written methods that involve bridging 10 or 100
­ add and subtract decimals in the context of money, where bridging is not required</t>
        </r>
      </text>
    </comment>
    <comment ref="E14" authorId="2">
      <text>
        <r>
          <rPr>
            <b/>
            <u val="single"/>
            <sz val="8"/>
            <rFont val="Tahoma"/>
            <family val="2"/>
          </rPr>
          <t xml:space="preserve">Probing Questions
</t>
        </r>
        <r>
          <rPr>
            <b/>
            <sz val="8"/>
            <rFont val="Tahoma"/>
            <family val="2"/>
          </rPr>
          <t xml:space="preserve">
Show me 2 two digit numbers with a sum of 73
What’s wrong with this statement:  91 – 74 = 23
Convince me that 91 – 74 = 17
</t>
        </r>
      </text>
    </comment>
    <comment ref="E15" authorId="2">
      <text>
        <r>
          <rPr>
            <b/>
            <u val="single"/>
            <sz val="8"/>
            <rFont val="Tahoma"/>
            <family val="2"/>
          </rPr>
          <t xml:space="preserve">Probing Questions
</t>
        </r>
        <r>
          <rPr>
            <b/>
            <sz val="8"/>
            <rFont val="Tahoma"/>
            <family val="2"/>
          </rPr>
          <t xml:space="preserve">
Show me 2 three digit numbers with a sum of 473
What’s wrong with this statement:  191 – 174 = 23 
Convince me that 191 – 174 = 17
</t>
        </r>
      </text>
    </comment>
    <comment ref="D16" authorId="2">
      <text>
        <r>
          <rPr>
            <b/>
            <sz val="8"/>
            <rFont val="Tahoma"/>
            <family val="2"/>
          </rPr>
          <t>e.g.
Calculate 
49 x 3
52 ÷ 4
13 x 10
42 ÷ 10</t>
        </r>
      </text>
    </comment>
    <comment ref="E16" authorId="2">
      <text>
        <r>
          <rPr>
            <b/>
            <u val="single"/>
            <sz val="8"/>
            <rFont val="Tahoma"/>
            <family val="2"/>
          </rPr>
          <t xml:space="preserve">Probing Questions
</t>
        </r>
        <r>
          <rPr>
            <b/>
            <sz val="8"/>
            <rFont val="Tahoma"/>
            <family val="2"/>
          </rPr>
          <t xml:space="preserve">
Show me an example of a number when you divide by 5 gives a remainder of 1
What's wrong: 19 ÷ 3 = 6.1</t>
        </r>
      </text>
    </comment>
    <comment ref="D19" authorId="1">
      <text>
        <r>
          <rPr>
            <b/>
            <sz val="8"/>
            <rFont val="Tahoma"/>
            <family val="0"/>
          </rPr>
          <t xml:space="preserve">e.g.
- calculate mentally a difference such as 8006 - 2993 by 'counting up' or by considering the equivalent calculation of 8006 - 3000 + 7
­ use their knowledge of tables and place value in calculations with multiples of 10 such as 180 ÷ 3
- calculate complements to 1000
- carry out simple calculations involving negative numbers in context
- understand ‘balancing sums’ including those using division, such as 20 +  = 100 x 4
- undo’ two-step problems
</t>
        </r>
        <r>
          <rPr>
            <b/>
            <u val="single"/>
            <sz val="8"/>
            <rFont val="Tahoma"/>
            <family val="2"/>
          </rPr>
          <t xml:space="preserve">Respond rapidly to oral and written questions like:
</t>
        </r>
        <r>
          <rPr>
            <b/>
            <sz val="8"/>
            <rFont val="Tahoma"/>
            <family val="2"/>
          </rPr>
          <t xml:space="preserve">- </t>
        </r>
        <r>
          <rPr>
            <b/>
            <sz val="8"/>
            <rFont val="Tahoma"/>
            <family val="0"/>
          </rPr>
          <t xml:space="preserve">Nine sevens
- How many eights in 48?
- 6 times 7
- 5 multiplied by 9
- Multiply 9 by 6
- 7 multiplied by 0
</t>
        </r>
        <r>
          <rPr>
            <b/>
            <u val="single"/>
            <sz val="8"/>
            <rFont val="Tahoma"/>
            <family val="2"/>
          </rPr>
          <t>Respond quickly to questions like</t>
        </r>
        <r>
          <rPr>
            <b/>
            <sz val="8"/>
            <rFont val="Tahoma"/>
            <family val="0"/>
          </rPr>
          <t xml:space="preserve">
- Divide 36 by 9
- What is 48 shared between 8?
- One seventh of 35
</t>
        </r>
        <r>
          <rPr>
            <b/>
            <u val="single"/>
            <sz val="8"/>
            <rFont val="Tahoma"/>
            <family val="2"/>
          </rPr>
          <t>Know by heart or derive quickly</t>
        </r>
        <r>
          <rPr>
            <b/>
            <sz val="8"/>
            <rFont val="Tahoma"/>
            <family val="0"/>
          </rPr>
          <t xml:space="preserve">
- Doubles of all numbers 1 to 100
- Doubles of multiples of 10 up to 1000
- Doubles of multiples of 100 up to 10 000
And all the corresponding halves</t>
        </r>
      </text>
    </comment>
    <comment ref="E19" authorId="2">
      <text>
        <r>
          <rPr>
            <b/>
            <u val="single"/>
            <sz val="8"/>
            <rFont val="Tahoma"/>
            <family val="2"/>
          </rPr>
          <t>Probing Questions</t>
        </r>
        <r>
          <rPr>
            <b/>
            <sz val="8"/>
            <rFont val="Tahoma"/>
            <family val="2"/>
          </rPr>
          <t xml:space="preserve">
Show me:
- a multiplication and related division fact for 56
- a subtraction you can do without a formal method
- a subtraction with the answers 2003
- a complement of 1000
True/Never/Sometimes:  
- If 14 x 7 = 98 then 98 ÷ 7 = 14
- If 14 x 7 = 98 then 98 ÷ 14 = 7
- If 14 x 7 = 98 then 7 ÷ 98 = 14
- If 14 x 7 = 98 then 140 x 70 = 980
- A three digit number subtract another three digit number requires a formal method
Convince me:
- that 8006 – 2993 = 5013
- that if 20 +  = 100 x 4 then  = 380</t>
        </r>
      </text>
    </comment>
    <comment ref="D27" authorId="2">
      <text>
        <r>
          <rPr>
            <b/>
            <sz val="8"/>
            <rFont val="Tahoma"/>
            <family val="2"/>
          </rPr>
          <t xml:space="preserve">e.g.
- understand and use an appropriate non-calculator method for solving problems that involve multiplying and dividing any three-digit number by any two-digit number, e.g. 6.24 × 8, 673 × 24, 3199 ÷ 7
</t>
        </r>
      </text>
    </comment>
    <comment ref="D25" authorId="2">
      <text>
        <r>
          <rPr>
            <b/>
            <sz val="8"/>
            <rFont val="Tahoma"/>
            <family val="2"/>
          </rPr>
          <t xml:space="preserve">e.g.
- multiply or divide decimal numbers by a single digit e.g. 31.62 × 7, 109.6 ÷ 8, 239.22 ÷ 6
­ know and use the order of operations, including brackets
</t>
        </r>
        <r>
          <rPr>
            <b/>
            <u val="single"/>
            <sz val="8"/>
            <rFont val="Tahoma"/>
            <family val="2"/>
          </rPr>
          <t>Use factors</t>
        </r>
        <r>
          <rPr>
            <b/>
            <sz val="8"/>
            <rFont val="Tahoma"/>
            <family val="2"/>
          </rPr>
          <t xml:space="preserve">, e.g.
- 3.2 x 30:  3.2 x 10 = 32:  32 x 3 = 96
- 156 ÷ 6:  156 ÷ 3 = 52     52 ÷ 2 = 26
</t>
        </r>
        <r>
          <rPr>
            <b/>
            <u val="single"/>
            <sz val="8"/>
            <rFont val="Tahoma"/>
            <family val="2"/>
          </rPr>
          <t>Use partitioning</t>
        </r>
        <r>
          <rPr>
            <b/>
            <sz val="8"/>
            <rFont val="Tahoma"/>
            <family val="2"/>
          </rPr>
          <t xml:space="preserve">, e.g. for multiplication, partition either part of the product: 7.3 x 11  = (7.3 x 10) + 7.3  = 80.3
- Use 1/5 = 0.2 to convert fractions to decimals mentally.  e.g.  3/5 = 0.2 x 3 = 0.6
</t>
        </r>
      </text>
    </comment>
    <comment ref="D26" authorId="2">
      <text>
        <r>
          <rPr>
            <b/>
            <sz val="8"/>
            <rFont val="Tahoma"/>
            <family val="2"/>
          </rPr>
          <t xml:space="preserve">e.g.
</t>
        </r>
        <r>
          <rPr>
            <b/>
            <u val="single"/>
            <sz val="8"/>
            <rFont val="Tahoma"/>
            <family val="2"/>
          </rPr>
          <t>Use mental calculations</t>
        </r>
        <r>
          <rPr>
            <b/>
            <sz val="8"/>
            <rFont val="Tahoma"/>
            <family val="2"/>
          </rPr>
          <t>, e.g. 
- 1/8 of 20 = 2.5; find one quarter and halve it
- 75% of 24 = 18; find 50% then 25% and add the results
- 15% of 40 = 6; find 10% then 5% and add the results
- 40% of 400kg  = 160kg; find 10% then multiply by 4
- calculate simple fractions or percentages of a number/quantity e.g. ⅜ of 400g or 20% of £300</t>
        </r>
      </text>
    </comment>
    <comment ref="D29" authorId="2">
      <text>
        <r>
          <rPr>
            <b/>
            <sz val="8"/>
            <rFont val="Tahoma"/>
            <family val="2"/>
          </rPr>
          <t>e.g.
- solve simple problems involving ratio and direct proportion, beginning to use multiplication rather than trial and improvement to solve ratio problems</t>
        </r>
      </text>
    </comment>
    <comment ref="E25" authorId="2">
      <text>
        <r>
          <rPr>
            <b/>
            <u val="single"/>
            <sz val="8"/>
            <rFont val="Tahoma"/>
            <family val="2"/>
          </rPr>
          <t xml:space="preserve">Probing Questions
</t>
        </r>
        <r>
          <rPr>
            <b/>
            <sz val="8"/>
            <rFont val="Tahoma"/>
            <family val="2"/>
          </rPr>
          <t xml:space="preserve">
Show me an example of how you could use partitioning to multiply a decimal by a two digit whole number
What is wrong:
• 7.3 × 12  = (7 × 10) + (0.3 × 2)  = 70.6
• 156 ÷ 6 = 156 ÷ (2 × 3) = (156 ÷ 2) × 3 = 78 × 3 = 234
Convince me that:
• 7.3 × 11 = 80.3
• 3.2 × 30 = 96
• 156 ÷ 6 = 26
• 3/5 = 0.6</t>
        </r>
      </text>
    </comment>
    <comment ref="E26" authorId="2">
      <text>
        <r>
          <rPr>
            <b/>
            <u val="single"/>
            <sz val="8"/>
            <rFont val="Tahoma"/>
            <family val="2"/>
          </rPr>
          <t xml:space="preserve">Probing Questions
</t>
        </r>
        <r>
          <rPr>
            <b/>
            <sz val="8"/>
            <rFont val="Tahoma"/>
            <family val="2"/>
          </rPr>
          <t xml:space="preserve">
Show me a percentage of a given quantity that you can you easily work out 
What is wrong:
• 15% of 45 = 45 ÷ 15 = 3
• 40% of 400kg   = 400 ÷ 40 = 10
True / Never / Sometimes: 
To calculate 15% of a quantity, you divide by 15
40% is greater than 15%
Convince me that:
• 75% of 24 = 18
• 15% of 40 = 6
• 40% of 400kg  
</t>
        </r>
      </text>
    </comment>
    <comment ref="E27" authorId="2">
      <text>
        <r>
          <rPr>
            <b/>
            <u val="single"/>
            <sz val="8"/>
            <rFont val="Tahoma"/>
            <family val="2"/>
          </rPr>
          <t xml:space="preserve">Probing Questions
</t>
        </r>
        <r>
          <rPr>
            <b/>
            <sz val="8"/>
            <rFont val="Tahoma"/>
            <family val="2"/>
          </rPr>
          <t xml:space="preserve">
What is wrong:
• 6.24 × 8 = (6 x 8) + (0.2 × 8) + (0.04 × 8) = 48 + 0.16 + 0.032 = 48.192
• 673 × 24 = (673 × 2) + (673 × 4) = 1346 + 2692 = 4038
• 3199 ÷ 7 = (319 ÷ 7) + (9 ÷ 7) = (45r4) + (1r2) = 46r6
Convince me that:
• 6.24 × 8 = 49.92
• 673 × 24 = 16152
• 3199 ÷ 7 = 457
</t>
        </r>
      </text>
    </comment>
    <comment ref="E28" authorId="2">
      <text>
        <r>
          <rPr>
            <b/>
            <u val="single"/>
            <sz val="8"/>
            <rFont val="Tahoma"/>
            <family val="2"/>
          </rPr>
          <t>Probing Questions</t>
        </r>
        <r>
          <rPr>
            <b/>
            <sz val="8"/>
            <rFont val="Tahoma"/>
            <family val="2"/>
          </rPr>
          <t xml:space="preserve">
Show me an addition / subtraction with the answer -7
True / Never / Sometimes: 
• Addition makes numbers bigger.
• Subtraction makes numbers smaller. 
Convince me that:
• -6 &lt; -4
• 4 – 7 = -3
</t>
        </r>
      </text>
    </comment>
    <comment ref="D28" authorId="2">
      <text>
        <r>
          <rPr>
            <b/>
            <sz val="8"/>
            <rFont val="Tahoma"/>
            <family val="2"/>
          </rPr>
          <t>e.g.
Work out the resulting temperature after a change which passes 0°C, or one which involves negative numbers only
Solve problems involving overdrawn amounts on bank statements</t>
        </r>
      </text>
    </comment>
    <comment ref="E29" authorId="2">
      <text>
        <r>
          <rPr>
            <b/>
            <u val="single"/>
            <sz val="8"/>
            <rFont val="Tahoma"/>
            <family val="2"/>
          </rPr>
          <t>Probing Questions</t>
        </r>
        <r>
          <rPr>
            <b/>
            <sz val="8"/>
            <rFont val="Tahoma"/>
            <family val="2"/>
          </rPr>
          <t xml:space="preserve">
Show me a quantity divided correctly into a ratio of two parts.
Show me how pupils could be in a school if the ratio of boys to girls in a school is 4:5.
What is wrong:  
A map is drawn to the scale 1:500.  Therefore 1cm on the map represents 500m on the ground.
Convince me that if 28 red cubes are arranged with a number of green cubes in the ratio 2:7 then there will be 126 cubes altogether. 
</t>
        </r>
      </text>
    </comment>
    <comment ref="D20" authorId="2">
      <text>
        <r>
          <rPr>
            <b/>
            <sz val="8"/>
            <rFont val="Tahoma"/>
            <family val="2"/>
          </rPr>
          <t xml:space="preserve">e.g.
</t>
        </r>
        <r>
          <rPr>
            <b/>
            <u val="single"/>
            <sz val="8"/>
            <rFont val="Tahoma"/>
            <family val="2"/>
          </rPr>
          <t>Recall:</t>
        </r>
        <r>
          <rPr>
            <b/>
            <sz val="8"/>
            <rFont val="Tahoma"/>
            <family val="2"/>
          </rPr>
          <t xml:space="preserve">
6 x 7
3 x 8
4 x 9
Find the 8th multiple of 9
</t>
        </r>
        <r>
          <rPr>
            <b/>
            <u val="single"/>
            <sz val="8"/>
            <rFont val="Tahoma"/>
            <family val="2"/>
          </rPr>
          <t>Recall:</t>
        </r>
        <r>
          <rPr>
            <b/>
            <sz val="8"/>
            <rFont val="Tahoma"/>
            <family val="2"/>
          </rPr>
          <t xml:space="preserve">
56 ÷ 8
40 ÷ 5
27 ÷ 3
30 ÷ 6</t>
        </r>
      </text>
    </comment>
    <comment ref="E20" authorId="2">
      <text>
        <r>
          <rPr>
            <b/>
            <u val="single"/>
            <sz val="8"/>
            <rFont val="Tahoma"/>
            <family val="2"/>
          </rPr>
          <t>Probing Questions</t>
        </r>
        <r>
          <rPr>
            <b/>
            <sz val="8"/>
            <rFont val="Tahoma"/>
            <family val="2"/>
          </rPr>
          <t xml:space="preserve">
Show me
- a pair of numbers with a product of i)40 ii) 60
- a pair of numbers with a quotient of 5.
- a multiple of i) 4 ii) 9
What is the same different about 24, 30, 42, 56 and 
36, 54, 72, 90
Convince me that 8 x 6 = 48
</t>
        </r>
      </text>
    </comment>
    <comment ref="D22" authorId="2">
      <text>
        <r>
          <rPr>
            <b/>
            <sz val="8"/>
            <rFont val="Tahoma"/>
            <family val="2"/>
          </rPr>
          <t xml:space="preserve">e.g.
</t>
        </r>
        <r>
          <rPr>
            <b/>
            <u val="single"/>
            <sz val="8"/>
            <rFont val="Tahoma"/>
            <family val="2"/>
          </rPr>
          <t>Calculate:</t>
        </r>
        <r>
          <rPr>
            <b/>
            <sz val="8"/>
            <rFont val="Tahoma"/>
            <family val="2"/>
          </rPr>
          <t xml:space="preserve">
2.4 x 7
4.6 x 8
9.3 x 9</t>
        </r>
      </text>
    </comment>
    <comment ref="E22" authorId="2">
      <text>
        <r>
          <rPr>
            <b/>
            <u val="single"/>
            <sz val="8"/>
            <rFont val="Tahoma"/>
            <family val="2"/>
          </rPr>
          <t>Probing Questions</t>
        </r>
        <r>
          <rPr>
            <b/>
            <sz val="8"/>
            <rFont val="Tahoma"/>
            <family val="2"/>
          </rPr>
          <t xml:space="preserve">
Convince me that:
2.4 x 7 = 16.8
4.6 x 8 = 36.8
9.3 x 9 = 83.7
</t>
        </r>
      </text>
    </comment>
    <comment ref="D2" authorId="2">
      <text>
        <r>
          <rPr>
            <b/>
            <sz val="8"/>
            <rFont val="Tahoma"/>
            <family val="0"/>
          </rPr>
          <t xml:space="preserve">e.g.
- Given a field of 4 cows and a field of 3, </t>
        </r>
        <r>
          <rPr>
            <b/>
            <u val="single"/>
            <sz val="8"/>
            <rFont val="Tahoma"/>
            <family val="2"/>
          </rPr>
          <t>combine</t>
        </r>
        <r>
          <rPr>
            <b/>
            <sz val="8"/>
            <rFont val="Tahoma"/>
            <family val="0"/>
          </rPr>
          <t xml:space="preserve"> the two groups to find the total of 7 cows. </t>
        </r>
      </text>
    </comment>
    <comment ref="E2" authorId="2">
      <text>
        <r>
          <rPr>
            <b/>
            <u val="single"/>
            <sz val="8"/>
            <rFont val="Tahoma"/>
            <family val="2"/>
          </rPr>
          <t xml:space="preserve">Probing Questions
</t>
        </r>
        <r>
          <rPr>
            <b/>
            <sz val="8"/>
            <rFont val="Tahoma"/>
            <family val="2"/>
          </rPr>
          <t xml:space="preserve">
What is the same/different: 3 buttons and 5 buttons, and 6 cubes and 2 cubes?
How could you change a pile of 4 pencils and 5 pencils so that there are 10 pencils altogether?
True/Never/Sometimes:
- 5 counters and 3 counters: I can move counters between piles; there are always 8 counters.
- 2 buttons and 3 buttons, and 2 cubes and 5 cubes: I can move buttons and cubes between piles, there always more cubes than buttons
</t>
        </r>
      </text>
    </comment>
    <comment ref="E3" authorId="2">
      <text>
        <r>
          <rPr>
            <b/>
            <u val="single"/>
            <sz val="8"/>
            <rFont val="Tahoma"/>
            <family val="2"/>
          </rPr>
          <t xml:space="preserve">Probing Questions
</t>
        </r>
        <r>
          <rPr>
            <b/>
            <sz val="8"/>
            <rFont val="Tahoma"/>
            <family val="2"/>
          </rPr>
          <t xml:space="preserve">
What is the same/different: 5 cubes take away 1 cube, and 7 cubes take away 3 cubes 
How could you change: I have 8 pencils.  I take away 3 and there are 5 left.  How can I change this so there are 4 left?
True/Never/Sometimes:
- If I have 10 pennies, I can take away 4 pennies.
- If I have 10 pennies, I can take away 12 pennies.
</t>
        </r>
      </text>
    </comment>
    <comment ref="E4" authorId="2">
      <text>
        <r>
          <rPr>
            <b/>
            <u val="single"/>
            <sz val="8"/>
            <rFont val="Tahoma"/>
            <family val="2"/>
          </rPr>
          <t xml:space="preserve">Probing Questions
</t>
        </r>
        <r>
          <rPr>
            <b/>
            <sz val="8"/>
            <rFont val="Tahoma"/>
            <family val="2"/>
          </rPr>
          <t xml:space="preserve">
Using cars, for example, show me an addition sentence with an answer of 6, and another …
I have 8 oranges. How many do I need to eat to leave 5?
</t>
        </r>
      </text>
    </comment>
    <comment ref="E5" authorId="2">
      <text>
        <r>
          <rPr>
            <b/>
            <u val="single"/>
            <sz val="8"/>
            <rFont val="Tahoma"/>
            <family val="2"/>
          </rPr>
          <t xml:space="preserve">Probing Questions
</t>
        </r>
        <r>
          <rPr>
            <b/>
            <sz val="8"/>
            <rFont val="Tahoma"/>
            <family val="2"/>
          </rPr>
          <t xml:space="preserve">
How can I make 5?
Convince me that 7+2 = 9 
What is the same and what is different about
 '4 + 2 = 6' and '3 + 3 = 6' 
What will 4 + 4 make? 
</t>
        </r>
      </text>
    </comment>
    <comment ref="E6" authorId="2">
      <text>
        <r>
          <rPr>
            <b/>
            <u val="single"/>
            <sz val="8"/>
            <rFont val="Tahoma"/>
            <family val="2"/>
          </rPr>
          <t xml:space="preserve">Probing Questions
</t>
        </r>
        <r>
          <rPr>
            <b/>
            <sz val="8"/>
            <rFont val="Tahoma"/>
            <family val="2"/>
          </rPr>
          <t xml:space="preserve">
There are 4 apples in the box. How many more do I need to put in to make 9?
I had 8 balloons and 4 burst. How many are left?
Convince me that if I buy 3 balloons that cost 1p each and 4 lollies that cost 1p each, I will have spent 7p 
I need to put sweets 8 in my bag. Do I need 4 + 3 or 5 + 3?
</t>
        </r>
      </text>
    </comment>
    <comment ref="E7" authorId="2">
      <text>
        <r>
          <rPr>
            <b/>
            <u val="single"/>
            <sz val="8"/>
            <rFont val="Tahoma"/>
            <family val="2"/>
          </rPr>
          <t xml:space="preserve">Probing Questions
</t>
        </r>
        <r>
          <rPr>
            <b/>
            <sz val="8"/>
            <rFont val="Tahoma"/>
            <family val="2"/>
          </rPr>
          <t xml:space="preserve">
How else could you have drawn/written this?
Is there another way to show this?
</t>
        </r>
      </text>
    </comment>
    <comment ref="D3" authorId="2">
      <text>
        <r>
          <rPr>
            <b/>
            <sz val="8"/>
            <rFont val="Tahoma"/>
            <family val="0"/>
          </rPr>
          <t xml:space="preserve">e.g.
- If I have a bag with 8 apples and </t>
        </r>
        <r>
          <rPr>
            <b/>
            <u val="single"/>
            <sz val="8"/>
            <rFont val="Tahoma"/>
            <family val="2"/>
          </rPr>
          <t>take away</t>
        </r>
        <r>
          <rPr>
            <b/>
            <sz val="8"/>
            <rFont val="Tahoma"/>
            <family val="0"/>
          </rPr>
          <t xml:space="preserve"> 2, how many are left?</t>
        </r>
      </text>
    </comment>
    <comment ref="D4" authorId="2">
      <text>
        <r>
          <rPr>
            <b/>
            <sz val="8"/>
            <rFont val="Tahoma"/>
            <family val="0"/>
          </rPr>
          <t xml:space="preserve">e.g.
- Begin to add by </t>
        </r>
        <r>
          <rPr>
            <b/>
            <u val="single"/>
            <sz val="8"/>
            <rFont val="Tahoma"/>
            <family val="2"/>
          </rPr>
          <t>counting on</t>
        </r>
        <r>
          <rPr>
            <b/>
            <sz val="8"/>
            <rFont val="Tahoma"/>
            <family val="0"/>
          </rPr>
          <t xml:space="preserve"> from the number of objects in the first set</t>
        </r>
      </text>
    </comment>
    <comment ref="D5" authorId="2">
      <text>
        <r>
          <rPr>
            <b/>
            <sz val="8"/>
            <rFont val="Tahoma"/>
            <family val="0"/>
          </rPr>
          <t xml:space="preserve">e.g.
- Recall number bonds to 10
- Doubles of numbers to double 5
</t>
        </r>
      </text>
    </comment>
    <comment ref="D6" authorId="2">
      <text>
        <r>
          <rPr>
            <b/>
            <sz val="8"/>
            <rFont val="Tahoma"/>
            <family val="0"/>
          </rPr>
          <t xml:space="preserve">e.g.
- Given a number work out ‘how many more to make…’
- Choose which of given pairs of numbers add to a given total
- Solve measuring problems such as 'how many balance with'
- Solve problems involving 1p or £1 coins
</t>
        </r>
      </text>
    </comment>
    <comment ref="D7" authorId="2">
      <text>
        <r>
          <rPr>
            <b/>
            <sz val="8"/>
            <rFont val="Tahoma"/>
            <family val="0"/>
          </rPr>
          <t xml:space="preserve">e.g.
- Record their work with objects, pictures or diagrams
- Begin to use the symbols ‘+’, ‘-‘ and ’=’ to record additions
</t>
        </r>
      </text>
    </comment>
  </commentList>
</comments>
</file>

<file path=xl/comments6.xml><?xml version="1.0" encoding="utf-8"?>
<comments xmlns="http://schemas.openxmlformats.org/spreadsheetml/2006/main">
  <authors>
    <author>Resources Department</author>
    <author>mnixon</author>
  </authors>
  <commentList>
    <comment ref="D19" authorId="0">
      <text>
        <r>
          <rPr>
            <b/>
            <sz val="8"/>
            <rFont val="Tahoma"/>
            <family val="0"/>
          </rPr>
          <t>e.g. 
- y = x²
- y = 3x² + 4
- y = x³</t>
        </r>
      </text>
    </comment>
    <comment ref="D20" authorId="0">
      <text>
        <r>
          <rPr>
            <b/>
            <sz val="8"/>
            <rFont val="Tahoma"/>
            <family val="0"/>
          </rPr>
          <t>e.g. 
- x² – 9 = (x + 3) (x – 3)</t>
        </r>
      </text>
    </comment>
    <comment ref="D9" authorId="0">
      <text>
        <r>
          <rPr>
            <b/>
            <u val="single"/>
            <sz val="8"/>
            <rFont val="Tahoma"/>
            <family val="2"/>
          </rPr>
          <t>Use trial and improvement for algebraic problems, e.g.</t>
        </r>
        <r>
          <rPr>
            <b/>
            <sz val="8"/>
            <rFont val="Tahoma"/>
            <family val="0"/>
          </rPr>
          <t xml:space="preserve">
- x³ + x = 20
</t>
        </r>
        <r>
          <rPr>
            <b/>
            <u val="single"/>
            <sz val="8"/>
            <rFont val="Tahoma"/>
            <family val="2"/>
          </rPr>
          <t xml:space="preserve">Use trial and improvement for equivalent problems, e.g.
</t>
        </r>
        <r>
          <rPr>
            <b/>
            <sz val="8"/>
            <rFont val="Tahoma"/>
            <family val="2"/>
          </rPr>
          <t>- A</t>
        </r>
        <r>
          <rPr>
            <b/>
            <sz val="8"/>
            <rFont val="Tahoma"/>
            <family val="0"/>
          </rPr>
          <t xml:space="preserve"> number plus its cube is 20, what’s the number?
- The length of a rectangle is 2cm longer than the width.  The area is 67.89cm².  What’s the width?
</t>
        </r>
        <r>
          <rPr>
            <b/>
            <sz val="8"/>
            <color indexed="10"/>
            <rFont val="Tahoma"/>
            <family val="2"/>
          </rPr>
          <t>Pupils should have opportunities to use a spreadsheet for trial and improvement methods</t>
        </r>
      </text>
    </comment>
    <comment ref="D2" authorId="0">
      <text>
        <r>
          <rPr>
            <b/>
            <sz val="8"/>
            <rFont val="Tahoma"/>
            <family val="0"/>
          </rPr>
          <t>e.g.
­ continue a sequence increasing/decreasing in regular steps
­ recognise numbers from counting in tens or twos</t>
        </r>
      </text>
    </comment>
    <comment ref="D5" authorId="0">
      <text>
        <r>
          <rPr>
            <b/>
            <sz val="8"/>
            <rFont val="Tahoma"/>
            <family val="0"/>
          </rPr>
          <t>e.g.
- worded formulae based on a standing charge and an amount per unit (e.g. phone bill)
- use inverse operations to calculate unknowns in two- or three-step problems
- recognise that a worded formula requires an equals symbol
- appreciate the difference between 'I think of a number and double it', and 'I think of a number and double it.  The answer is 12'.</t>
        </r>
      </text>
    </comment>
    <comment ref="D6" authorId="0">
      <text>
        <r>
          <rPr>
            <b/>
            <sz val="8"/>
            <rFont val="Tahoma"/>
            <family val="2"/>
          </rPr>
          <t>Given the coordinates of three vertices of a rectangle, find the fourth</t>
        </r>
        <r>
          <rPr>
            <b/>
            <u val="single"/>
            <sz val="8"/>
            <rFont val="Tahoma"/>
            <family val="2"/>
          </rPr>
          <t xml:space="preserve">
You might like to try:</t>
        </r>
        <r>
          <rPr>
            <b/>
            <sz val="8"/>
            <rFont val="Tahoma"/>
            <family val="2"/>
          </rPr>
          <t xml:space="preserve">
x is a cross, wise up!</t>
        </r>
      </text>
    </comment>
    <comment ref="D10" authorId="1">
      <text>
        <r>
          <rPr>
            <b/>
            <u val="single"/>
            <sz val="8"/>
            <rFont val="Tahoma"/>
            <family val="2"/>
          </rPr>
          <t>Solve, e.g.</t>
        </r>
        <r>
          <rPr>
            <b/>
            <sz val="8"/>
            <rFont val="Tahoma"/>
            <family val="0"/>
          </rPr>
          <t xml:space="preserve">
3c – 7 = -13
1.7m² = 10.625
4(z + 5) = 84(b – 1) – 5(b + 1) = 0    
12 / (x+1) = 21 / (x + 4)
</t>
        </r>
        <r>
          <rPr>
            <b/>
            <u val="single"/>
            <sz val="8"/>
            <rFont val="Tahoma"/>
            <family val="2"/>
          </rPr>
          <t xml:space="preserve">Construct linear equations, e.g.
</t>
        </r>
        <r>
          <rPr>
            <b/>
            <sz val="8"/>
            <rFont val="Tahoma"/>
            <family val="0"/>
          </rPr>
          <t>The length of a rectangle is three times its width.  Its perimeter is 24cm.  Find its area.</t>
        </r>
      </text>
    </comment>
    <comment ref="D11" authorId="1">
      <text>
        <r>
          <rPr>
            <b/>
            <u val="single"/>
            <sz val="8"/>
            <rFont val="Tahoma"/>
            <family val="2"/>
          </rPr>
          <t>Generate the first five terms if, e.g.</t>
        </r>
        <r>
          <rPr>
            <b/>
            <sz val="8"/>
            <rFont val="Tahoma"/>
            <family val="0"/>
          </rPr>
          <t xml:space="preserve">
- you start with 100 and subtract 5 each time
- you start with 2 and double each time
- the nth term is n+3
- the nth term is 105 - 5n
- the nth term is 2n - 0.5
</t>
        </r>
        <r>
          <rPr>
            <b/>
            <u val="single"/>
            <sz val="8"/>
            <rFont val="Tahoma"/>
            <family val="2"/>
          </rPr>
          <t>Find the nth term for, e.g.</t>
        </r>
        <r>
          <rPr>
            <b/>
            <sz val="8"/>
            <rFont val="Tahoma"/>
            <family val="0"/>
          </rPr>
          <t xml:space="preserve">
7, 12, 17, 22, 27, ...
-12, -7, -2, 3, 8, ...
4, -2, -8, -14, -20, ...
- Use a spreadsheet to generate tables of values and explore term-to-term and position-to-term linear relationships
</t>
        </r>
      </text>
    </comment>
    <comment ref="D12" authorId="1">
      <text>
        <r>
          <rPr>
            <b/>
            <sz val="8"/>
            <rFont val="Tahoma"/>
            <family val="0"/>
          </rPr>
          <t>- Plot the graphs of simple linear functions using all four quadrants by generating co-ordinate pairs or a table of values.  e.g.  y = 2x - 3   and   y = 5 - 4x
- Understand the gradient and intercept in y = mx + c, describe similarities and differences of given straight line graphs. e.g. y = 2x + 4   and   y = 2x - 3   etc.
- Without drawing the graphs, compare and contrast features of graphs such as:
y = 3x        y = 3x + 4        y = x + 4
y = x – 2        y = 3x – 2        y = -3x + 4</t>
        </r>
      </text>
    </comment>
    <comment ref="D13" authorId="1">
      <text>
        <r>
          <rPr>
            <b/>
            <sz val="8"/>
            <rFont val="Tahoma"/>
            <family val="0"/>
          </rPr>
          <t xml:space="preserve">See range of examples on pages 173 and 175 of the </t>
        </r>
        <r>
          <rPr>
            <b/>
            <i/>
            <sz val="8"/>
            <rFont val="Tahoma"/>
            <family val="2"/>
          </rPr>
          <t>Framework supplement of examples</t>
        </r>
        <r>
          <rPr>
            <b/>
            <sz val="8"/>
            <rFont val="Tahoma"/>
            <family val="0"/>
          </rPr>
          <t>.</t>
        </r>
      </text>
    </comment>
    <comment ref="D14" authorId="1">
      <text>
        <r>
          <rPr>
            <b/>
            <sz val="8"/>
            <rFont val="Tahoma"/>
            <family val="0"/>
          </rPr>
          <t>e.g.
- Multiply out these brackets and simplify the result: (g+4)(g-3)</t>
        </r>
      </text>
    </comment>
    <comment ref="D15" authorId="1">
      <text>
        <r>
          <rPr>
            <b/>
            <sz val="8"/>
            <rFont val="Tahoma"/>
            <family val="0"/>
          </rPr>
          <t xml:space="preserve">e.g.
- If 4x+y=27 and x=2y, find the value of x and y using an algebraic method
- Solve these simultaneous equations using an algebraic method: 3a+2b=16, 5a-b=18
- Solve graphically the simultaneous equations x+3y=11 and 5x-2y=4
</t>
        </r>
      </text>
    </comment>
    <comment ref="D16" authorId="1">
      <text>
        <r>
          <rPr>
            <b/>
            <sz val="8"/>
            <rFont val="Tahoma"/>
            <family val="0"/>
          </rPr>
          <t>e.g.
- Solve 3(j+4) &gt; 24 showing the solution on a number line</t>
        </r>
        <r>
          <rPr>
            <sz val="8"/>
            <rFont val="Tahoma"/>
            <family val="0"/>
          </rPr>
          <t xml:space="preserve">
</t>
        </r>
      </text>
    </comment>
    <comment ref="D18" authorId="1">
      <text>
        <r>
          <rPr>
            <b/>
            <sz val="8"/>
            <rFont val="Tahoma"/>
            <family val="0"/>
          </rPr>
          <t>e.g.
-3, 0, 5, 12, 21, …
1/2,  1/6,  1/12,  1/20,  1/30, ...</t>
        </r>
        <r>
          <rPr>
            <sz val="8"/>
            <rFont val="Tahoma"/>
            <family val="0"/>
          </rPr>
          <t xml:space="preserve">
</t>
        </r>
      </text>
    </comment>
    <comment ref="D17" authorId="1">
      <text>
        <r>
          <rPr>
            <b/>
            <sz val="8"/>
            <rFont val="Tahoma"/>
            <family val="0"/>
          </rPr>
          <t xml:space="preserve">See the full range of examples on pages 138-141 of the KS3 </t>
        </r>
        <r>
          <rPr>
            <b/>
            <i/>
            <sz val="8"/>
            <rFont val="Tahoma"/>
            <family val="2"/>
          </rPr>
          <t>Framework supplement of examples</t>
        </r>
      </text>
    </comment>
    <comment ref="D21" authorId="1">
      <text>
        <r>
          <rPr>
            <b/>
            <sz val="8"/>
            <rFont val="Tahoma"/>
            <family val="0"/>
          </rPr>
          <t>e.g.
- Factorise the following expression: m^4–2m³+6m
- Expand the following, giving your answer in the simplest form possible: (2b-3)²</t>
        </r>
      </text>
    </comment>
    <comment ref="D22" authorId="1">
      <text>
        <r>
          <rPr>
            <b/>
            <sz val="8"/>
            <rFont val="Tahoma"/>
            <family val="2"/>
          </rPr>
          <t xml:space="preserve">See the full range of examples on page 143 of the KS3 </t>
        </r>
        <r>
          <rPr>
            <b/>
            <i/>
            <sz val="8"/>
            <rFont val="Tahoma"/>
            <family val="2"/>
          </rPr>
          <t>Framework supplement of examples</t>
        </r>
        <r>
          <rPr>
            <b/>
            <sz val="8"/>
            <rFont val="Tahoma"/>
            <family val="2"/>
          </rPr>
          <t>.  This includes examples such as:
- the area of a trapezium
- the area of an annulus
- the perimeter of a semicircle</t>
        </r>
        <r>
          <rPr>
            <sz val="8"/>
            <rFont val="Tahoma"/>
            <family val="0"/>
          </rPr>
          <t xml:space="preserve">
</t>
        </r>
      </text>
    </comment>
    <comment ref="D23" authorId="1">
      <text>
        <r>
          <rPr>
            <b/>
            <sz val="8"/>
            <rFont val="Tahoma"/>
            <family val="0"/>
          </rPr>
          <t xml:space="preserve">See the full range of examples on page 139 of the KS3 </t>
        </r>
        <r>
          <rPr>
            <b/>
            <i/>
            <sz val="8"/>
            <rFont val="Tahoma"/>
            <family val="2"/>
          </rPr>
          <t>Framework supplement of examples</t>
        </r>
        <r>
          <rPr>
            <b/>
            <sz val="8"/>
            <rFont val="Tahoma"/>
            <family val="0"/>
          </rPr>
          <t>.  This includes examples such as:
- the volume of a sphere
- the volume of a torus</t>
        </r>
      </text>
    </comment>
    <comment ref="D24" authorId="1">
      <text>
        <r>
          <rPr>
            <b/>
            <sz val="8"/>
            <rFont val="Tahoma"/>
            <family val="0"/>
          </rPr>
          <t xml:space="preserve">See the full range of examples on page 131 of the KS3 </t>
        </r>
        <r>
          <rPr>
            <b/>
            <i/>
            <sz val="8"/>
            <rFont val="Tahoma"/>
            <family val="2"/>
          </rPr>
          <t>Framework supplement of examples</t>
        </r>
        <r>
          <rPr>
            <b/>
            <sz val="8"/>
            <rFont val="Tahoma"/>
            <family val="0"/>
          </rPr>
          <t>.  This includes examples such as:
- area bounded by three lines, two of which are parallel to the axes
- area bounded by a curve and a straight line</t>
        </r>
      </text>
    </comment>
    <comment ref="D25" authorId="1">
      <text>
        <r>
          <rPr>
            <b/>
            <sz val="8"/>
            <rFont val="Tahoma"/>
            <family val="0"/>
          </rPr>
          <t xml:space="preserve">See the examples on pages 163, 171, 175 and 177 of the KS3 </t>
        </r>
        <r>
          <rPr>
            <b/>
            <i/>
            <sz val="8"/>
            <rFont val="Tahoma"/>
            <family val="2"/>
          </rPr>
          <t>Framework supplement of examples</t>
        </r>
        <r>
          <rPr>
            <b/>
            <sz val="8"/>
            <rFont val="Tahoma"/>
            <family val="0"/>
          </rPr>
          <t>.</t>
        </r>
      </text>
    </comment>
    <comment ref="D26" authorId="1">
      <text>
        <r>
          <rPr>
            <b/>
            <sz val="8"/>
            <rFont val="Tahoma"/>
            <family val="0"/>
          </rPr>
          <t>e.g.
- given the graph of y=x²,  use it to help sketch the graphs of y=3x² and y=x²+3</t>
        </r>
      </text>
    </comment>
    <comment ref="E9" authorId="1">
      <text>
        <r>
          <rPr>
            <b/>
            <u val="single"/>
            <sz val="8"/>
            <rFont val="Tahoma"/>
            <family val="2"/>
          </rPr>
          <t>Probing Questions</t>
        </r>
        <r>
          <rPr>
            <b/>
            <sz val="8"/>
            <rFont val="Tahoma"/>
            <family val="2"/>
          </rPr>
          <t xml:space="preserve">
Convince me that the solution to 1 decimal place for the equation x^3 + x = 20 is x = 2.6</t>
        </r>
      </text>
    </comment>
    <comment ref="E10" authorId="1">
      <text>
        <r>
          <rPr>
            <b/>
            <u val="single"/>
            <sz val="8"/>
            <rFont val="Tahoma"/>
            <family val="2"/>
          </rPr>
          <t>Probing Questions</t>
        </r>
        <r>
          <rPr>
            <b/>
            <sz val="8"/>
            <rFont val="Tahoma"/>
            <family val="2"/>
          </rPr>
          <t xml:space="preserve">
Show me:
• a linear equation with the solution x = 4
• a two step linear equation with the solution x = 4
What is wrong:
If 3x– 2 = 2 then 3x = 4 so x = ¾ 
True/never/sometimes:
• Linear equations have one solution
• Linear equations can be solved
• When solving equations involving brackets, such as 3(x-2) = 12, the first step is to multiply the brackets out
Convince me that:
• 6 = 2x – 8 has only one solution.
• the solution to the equation 3x – 2 = 2 is not x = ¾.
</t>
        </r>
      </text>
    </comment>
    <comment ref="E11" authorId="1">
      <text>
        <r>
          <rPr>
            <b/>
            <u val="single"/>
            <sz val="8"/>
            <rFont val="Tahoma"/>
            <family val="2"/>
          </rPr>
          <t>Probing Questions</t>
        </r>
        <r>
          <rPr>
            <b/>
            <sz val="8"/>
            <rFont val="Tahoma"/>
            <family val="2"/>
          </rPr>
          <t xml:space="preserve">
Show me:
• a sequence that has the term-to-term rule of +2.
• the sequence that has the position-to-term rule of +2.
• the sequence that has the nth term of i) n+2 ii) 3n+2
Convince me that:
• the nth term of the sequence 5, 8, 11, 14, … is 3n+ 2
• that the nth term of the sequence 15, 11, 7, 3, … is 19 – 4n
</t>
        </r>
      </text>
    </comment>
    <comment ref="E12" authorId="1">
      <text>
        <r>
          <rPr>
            <b/>
            <u val="single"/>
            <sz val="8"/>
            <rFont val="Tahoma"/>
            <family val="2"/>
          </rPr>
          <t>Probing Questions</t>
        </r>
        <r>
          <rPr>
            <b/>
            <sz val="8"/>
            <rFont val="Tahoma"/>
            <family val="2"/>
          </rPr>
          <t xml:space="preserve">
Show me:
• a linear function that passes through the point (0,3)
• a linear function with a gradient of 4
• a linear function with a negative gradient 
True/never/sometimes: 
• If you increase the value of m, the line is steeper
• If you increase the value of c, the line is steeper
Convince me that:
• the graph of y = 2x -2 goes through the point   (0,-2)
• the graph of 2y = 2x + 4 goes through the point (0,2)
</t>
        </r>
      </text>
    </comment>
    <comment ref="E13" authorId="1">
      <text>
        <r>
          <rPr>
            <b/>
            <u val="single"/>
            <sz val="8"/>
            <rFont val="Tahoma"/>
            <family val="2"/>
          </rPr>
          <t>Probing Questions</t>
        </r>
        <r>
          <rPr>
            <b/>
            <sz val="8"/>
            <rFont val="Tahoma"/>
            <family val="2"/>
          </rPr>
          <t xml:space="preserve">
Show me a description of a journey that produces a distance/ time graph with a shape similar to a trapezium.
True/never/sometimes:
• On a distance/ time graph, if the graph is horizontal then the object is travelling at a constant speed.
• On a distance/ time graph, if the graph has a negative gradient then the object is travelling downhill.
Convince me that on a distance/ time graph, if the graph is horizontal then the object is stationary.
</t>
        </r>
      </text>
    </comment>
    <comment ref="E6" authorId="1">
      <text>
        <r>
          <rPr>
            <b/>
            <u val="single"/>
            <sz val="8"/>
            <rFont val="Tahoma"/>
            <family val="2"/>
          </rPr>
          <t>Probing Questions</t>
        </r>
        <r>
          <rPr>
            <b/>
            <sz val="8"/>
            <rFont val="Tahoma"/>
            <family val="2"/>
          </rPr>
          <t xml:space="preserve">
Show me:
- a co-ordinate pair with the x value greater than 2
- a co-ordinate pair with the y value greater than 2
- four pairs of co-ordinates that when plotted would form a i) square ii) rectangle
True/Never/Sometimes: 
- It doesn’t matter which axes you use first
- The first number is the x value
- The first number is the y value
- The x value has to be less than or equal to the y- value 
What is the same/different about (2, 1) , (2, 4), (2, 6), (2, 8) and (0,0) , (1, 2), (2, 2) , (3, 4)
Convince me
- how to use the scale on the axes to help you to read a co-ordinate that has been plotted
- how to use the scale on the axes to help plot a co-ordinate accurately
- that (2, 3) is closely to the origin than (1, 4)
</t>
        </r>
        <r>
          <rPr>
            <sz val="8"/>
            <rFont val="Tahoma"/>
            <family val="2"/>
          </rPr>
          <t xml:space="preserve">
</t>
        </r>
      </text>
    </comment>
    <comment ref="E2" authorId="1">
      <text>
        <r>
          <rPr>
            <b/>
            <u val="single"/>
            <sz val="8"/>
            <rFont val="Tahoma"/>
            <family val="2"/>
          </rPr>
          <t>Probing Questions</t>
        </r>
        <r>
          <rPr>
            <b/>
            <sz val="8"/>
            <rFont val="Tahoma"/>
            <family val="2"/>
          </rPr>
          <t xml:space="preserve">
Show me a sequence that has 20 in it
The number 67 will be in this sequence: 5, 10, 15, 20, ...
Show two sequences that increase with the same step but start at different numbers e.g. 1,3,5,7,9  or  2,4,6,8,10.  What is the same and different about these?
Convince me that the number 10 can be in more than one sequence
</t>
        </r>
        <r>
          <rPr>
            <sz val="8"/>
            <rFont val="Tahoma"/>
            <family val="2"/>
          </rPr>
          <t xml:space="preserve">
</t>
        </r>
      </text>
    </comment>
    <comment ref="E26" authorId="1">
      <text>
        <r>
          <rPr>
            <b/>
            <u val="single"/>
            <sz val="8"/>
            <rFont val="Tahoma"/>
            <family val="2"/>
          </rPr>
          <t>Probing Questions</t>
        </r>
        <r>
          <rPr>
            <b/>
            <sz val="8"/>
            <rFont val="Tahoma"/>
            <family val="2"/>
          </rPr>
          <t xml:space="preserve">
Show me an example of an equation of a graph which moves (translates) the graph of y=x³ vertically upwards (in the positive y-direction)
What is the same/different about: y=x², y=3x², y=3x²+4, (1/3)x²
True/Never/Sometimes: As 'a' increases the graph of y=ax² becomes steeper
Convince me that the graph of y=2x² is a reflection of the graph of y=-2x² in the x-axis
</t>
        </r>
      </text>
    </comment>
    <comment ref="E25" authorId="1">
      <text>
        <r>
          <rPr>
            <b/>
            <u val="single"/>
            <sz val="8"/>
            <rFont val="Tahoma"/>
            <family val="2"/>
          </rPr>
          <t>Probing Questions</t>
        </r>
        <r>
          <rPr>
            <b/>
            <sz val="8"/>
            <rFont val="Tahoma"/>
            <family val="2"/>
          </rPr>
          <t xml:space="preserve">
Show me an example of an equation of a quadratic curve which does not touch the x-axis
Show me an example of an equation of a parabola (quadratic curve) which (i) is symmetrical about the y-axis, (ii) is not symmetrical about the y-axis
Show me an example of a function whose graph is not continuous (i.e. cannot be drawn without taking your pencil off the paper)
True/Never/Sometimes: 
Cubic graphs have rotational symmetry
Quadratic graphs have reflection symmetry in the y-axis
What is the same/different about: y=x³, y=x³+2x-4, y=x³+x²-6x</t>
        </r>
      </text>
    </comment>
    <comment ref="E24" authorId="1">
      <text>
        <r>
          <rPr>
            <b/>
            <u val="single"/>
            <sz val="8"/>
            <rFont val="Tahoma"/>
            <family val="2"/>
          </rPr>
          <t>Probing Questions</t>
        </r>
        <r>
          <rPr>
            <b/>
            <sz val="8"/>
            <rFont val="Tahoma"/>
            <family val="2"/>
          </rPr>
          <t xml:space="preserve">
Show me an example of a coordinate pair that satisfies the inequalities (i) x &lt; 5 and y &gt; 2, (ii) y ≥ x, (iii) 2y &lt; 3x – 2 
How can you change the inequalities that satisfy a region so that they satisfy a different region
Convince me that you need three linear inequalities to describe a region.</t>
        </r>
      </text>
    </comment>
    <comment ref="E20" authorId="1">
      <text>
        <r>
          <rPr>
            <b/>
            <u val="single"/>
            <sz val="8"/>
            <rFont val="Tahoma"/>
            <family val="2"/>
          </rPr>
          <t>Probing Questions</t>
        </r>
        <r>
          <rPr>
            <b/>
            <sz val="8"/>
            <rFont val="Tahoma"/>
            <family val="2"/>
          </rPr>
          <t xml:space="preserve">
Show me an example of a number which is can be written as the difference of two squares
Show me an example of a two term expression with a common factor of 2, -3, x etc….
True/Never/Sometimes: (x + a)(x – a) = x² – a²
When will (x + a)(x + b) have no 
(i) x term
(ii) positive x term
(iii) negative x term
(iv) positive constant?</t>
        </r>
      </text>
    </comment>
    <comment ref="E21" authorId="1">
      <text>
        <r>
          <rPr>
            <b/>
            <u val="single"/>
            <sz val="8"/>
            <rFont val="Tahoma"/>
            <family val="2"/>
          </rPr>
          <t>Probing Questions</t>
        </r>
        <r>
          <rPr>
            <b/>
            <sz val="8"/>
            <rFont val="Tahoma"/>
            <family val="2"/>
          </rPr>
          <t xml:space="preserve">
Show me an example of a three term expression which has a common factor of:
(i) m²
(ii) xy
(iii)  2x2y
True/Never/Sometimes: ax + b all squared is always greater than ax – b all squared when both a and b are any number between  –10 and 10. 
Convince me that (2x-3)² - (2x+3)² = -24x</t>
        </r>
      </text>
    </comment>
    <comment ref="E14" authorId="1">
      <text>
        <r>
          <rPr>
            <b/>
            <u val="single"/>
            <sz val="8"/>
            <rFont val="Tahoma"/>
            <family val="2"/>
          </rPr>
          <t>Probing Questions</t>
        </r>
        <r>
          <rPr>
            <b/>
            <sz val="8"/>
            <rFont val="Tahoma"/>
            <family val="2"/>
          </rPr>
          <t xml:space="preserve">
Show me an expression in the form (x + a)(x + b) which when expanded 
(i) the x coefficient is equal to the constant term
(ii) the x coefficient is greater than the constant term
True/Never/Sometimes: x² +2x + 4 = (x+1)(x+a)
Convince me that x² +2ax + a² = (x+a)(x+a)</t>
        </r>
      </text>
    </comment>
    <comment ref="E15" authorId="1">
      <text>
        <r>
          <rPr>
            <b/>
            <u val="single"/>
            <sz val="8"/>
            <rFont val="Tahoma"/>
            <family val="2"/>
          </rPr>
          <t>Probing Questions</t>
        </r>
        <r>
          <rPr>
            <b/>
            <sz val="8"/>
            <rFont val="Tahoma"/>
            <family val="2"/>
          </rPr>
          <t xml:space="preserve">
Show me a point that lies on the line 2x + 3y = 12
Show me the equations of two lines which (i) intersect, (ii) are parallel 
Show me two lines that intersect in the 1st, 2nd, 3rd etc. quadrant
True/Never/Sometimes: If you multiply 2x – 3y = 3 by a constant you get the same equation in a different format. 
Convince me that 2x + 3y = 4 and 6y = 4x – 6 has only one solution</t>
        </r>
      </text>
    </comment>
    <comment ref="E16" authorId="1">
      <text>
        <r>
          <rPr>
            <b/>
            <u val="single"/>
            <sz val="8"/>
            <rFont val="Tahoma"/>
            <family val="2"/>
          </rPr>
          <t>Probing Questions</t>
        </r>
        <r>
          <rPr>
            <b/>
            <sz val="8"/>
            <rFont val="Tahoma"/>
            <family val="2"/>
          </rPr>
          <t xml:space="preserve">
Show me an example of x where 2x + 3 &lt; 4
Show me an example of a which makes ax &gt; b the same as x&lt;b/a
What is the same/different about these two inequalities x + 4 &lt; 4 and x + 4 &gt; 6 and these two inequalities x + 4 &gt; 4 and x + 4 &lt; 6
How can you change 5 – 3x &lt; 14 so x is the subject of the inequality?
True/Never/Sometimes: ax &gt; b and x &lt; b/a</t>
        </r>
      </text>
    </comment>
    <comment ref="E17" authorId="1">
      <text>
        <r>
          <rPr>
            <b/>
            <u val="single"/>
            <sz val="8"/>
            <rFont val="Tahoma"/>
            <family val="2"/>
          </rPr>
          <t>Probing Questions</t>
        </r>
        <r>
          <rPr>
            <b/>
            <sz val="8"/>
            <rFont val="Tahoma"/>
            <family val="2"/>
          </rPr>
          <t xml:space="preserve">
Show me an example of a formula that has the value 7 when a = 2 and b = 3
What is wrong: 5P + 3Q = 12 is the same as 10P + 7Q = 24
How can you change v = u + at  so that (i) u is the subject (ii) t is the subject?
Convince me that y =– 3  when p = 15 and x = 2 for the formula p = 2x – 3y </t>
        </r>
      </text>
    </comment>
    <comment ref="E19" authorId="1">
      <text>
        <r>
          <rPr>
            <b/>
            <u val="single"/>
            <sz val="8"/>
            <rFont val="Tahoma"/>
            <family val="2"/>
          </rPr>
          <t>Probing Questions</t>
        </r>
        <r>
          <rPr>
            <b/>
            <sz val="8"/>
            <rFont val="Tahoma"/>
            <family val="2"/>
          </rPr>
          <t xml:space="preserve">
Show me an example of (i) a quadratic graph, (ii) a cubic graph 
Show me a coordinate that lies on the graph (i) y=2x²-2, (ii) y=x³
How can you change the following coordinates so that when plotted they lie on a quadratic graph: (-2, -14), (-1, -5), (0, 2), (1, 5), (2, 14)
Convince me that there are no coordinates on the graph of y=3x²+4 which lie below the x-axis</t>
        </r>
      </text>
    </comment>
    <comment ref="E5" authorId="1">
      <text>
        <r>
          <rPr>
            <b/>
            <u val="single"/>
            <sz val="8"/>
            <rFont val="Tahoma"/>
            <family val="2"/>
          </rPr>
          <t>Probing Questions</t>
        </r>
        <r>
          <rPr>
            <b/>
            <sz val="8"/>
            <rFont val="Tahoma"/>
            <family val="2"/>
          </rPr>
          <t xml:space="preserve">
Show me an example of a formula expressed in words
What is the same/different about '£5 standing charge plus 5p for every minute' and ,Cost of phone bill = £5 standing charge plus 5p for every minute'
How can you change ‘Plumber’s bill  = £40 per hour’ to include a £20 call-out fee
True/Never/Sometimes: A formula should have an equals sign in it
Convince me that there is only one solution to 'I think of a number and add 12.  The answer is 17.'</t>
        </r>
        <r>
          <rPr>
            <sz val="8"/>
            <rFont val="Tahoma"/>
            <family val="2"/>
          </rPr>
          <t xml:space="preserve">
</t>
        </r>
      </text>
    </comment>
    <comment ref="E18" authorId="1">
      <text>
        <r>
          <rPr>
            <b/>
            <u val="single"/>
            <sz val="8"/>
            <rFont val="Tahoma"/>
            <family val="2"/>
          </rPr>
          <t>Probing Questions</t>
        </r>
        <r>
          <rPr>
            <b/>
            <sz val="8"/>
            <rFont val="Tahoma"/>
            <family val="2"/>
          </rPr>
          <t xml:space="preserve">
Show me an example of a sequence with a quadratic nth term
How can you continue a sequence starting 1, 2, ... so that it has a quadratic nth term?
True/Never/Sometimes: 
Sequences with an equivalent second difference have a quadratic nth term
Sequences with an unequal first difference pattern have a quadratic nth term
Convince me that 5, 9, 15, 23, 33, ... has a quadratic nth term</t>
        </r>
      </text>
    </comment>
    <comment ref="E22" authorId="1">
      <text>
        <r>
          <rPr>
            <b/>
            <u val="single"/>
            <sz val="8"/>
            <rFont val="Tahoma"/>
            <family val="2"/>
          </rPr>
          <t>Probing Questions</t>
        </r>
        <r>
          <rPr>
            <b/>
            <sz val="8"/>
            <rFont val="Tahoma"/>
            <family val="2"/>
          </rPr>
          <t xml:space="preserve">
(Given the variables and/or diagram) Show me a formula which could be used to find the:
- surface area of this cylinder
- area of this annulus
What is wrong: A = ((a+b)/2)h ≡ A-b = (a/2)h
How can you change A = ((a+b)/2)h  so that (i) a is the subject (ii) b is the subject (iii) h is the subject?
True/Never/Sometimes: You can change the subject of any formula
Convince me that the area of an annulus is given by A = pi(R²-r²)</t>
        </r>
      </text>
    </comment>
    <comment ref="E23" authorId="1">
      <text>
        <r>
          <rPr>
            <b/>
            <u val="single"/>
            <sz val="8"/>
            <rFont val="Tahoma"/>
            <family val="2"/>
          </rPr>
          <t>Probing Questions</t>
        </r>
        <r>
          <rPr>
            <b/>
            <sz val="8"/>
            <rFont val="Tahoma"/>
            <family val="2"/>
          </rPr>
          <t xml:space="preserve">
Show me an example of a formula that has the value 7 when a = -2 and b = -3
What is wrong: If T = (5P²)/(P+2) then:
- T = 45 when P = -3
- T = 0.909090... when P = 0.2
Convince me that x²-3x+3 &gt; 0 for all values of x</t>
        </r>
      </text>
    </comment>
    <comment ref="D4" authorId="0">
      <text>
        <r>
          <rPr>
            <b/>
            <sz val="8"/>
            <rFont val="Tahoma"/>
            <family val="0"/>
          </rPr>
          <t>e.g.
- Know and use complements to 100 to find unknowns
- 37 added to another number gives 100.  What is the number?</t>
        </r>
      </text>
    </comment>
    <comment ref="E4" authorId="1">
      <text>
        <r>
          <rPr>
            <b/>
            <u val="single"/>
            <sz val="8"/>
            <rFont val="Tahoma"/>
            <family val="2"/>
          </rPr>
          <t>Probing Questions</t>
        </r>
        <r>
          <rPr>
            <b/>
            <sz val="8"/>
            <rFont val="Tahoma"/>
            <family val="2"/>
          </rPr>
          <t xml:space="preserve">
Show me two numbers that total 100.  Show me a number problem that can be solved using your solution.
What is the same/different about 38 + ? = 100 and 62 + ? = 100
True/Never/Sometimes: There are 100 different pairs of numbers that total 100</t>
        </r>
        <r>
          <rPr>
            <sz val="8"/>
            <rFont val="Tahoma"/>
            <family val="2"/>
          </rPr>
          <t xml:space="preserve">
</t>
        </r>
      </text>
    </comment>
    <comment ref="D3" authorId="0">
      <text>
        <r>
          <rPr>
            <b/>
            <sz val="8"/>
            <rFont val="Tahoma"/>
            <family val="0"/>
          </rPr>
          <t>e.g.
- continue arithmetic sequences in either direction
- recognise a wider range of sequences including multiples of 2, 5 and 10</t>
        </r>
      </text>
    </comment>
    <comment ref="E3" authorId="1">
      <text>
        <r>
          <rPr>
            <b/>
            <u val="single"/>
            <sz val="8"/>
            <rFont val="Tahoma"/>
            <family val="2"/>
          </rPr>
          <t>Probing Questions</t>
        </r>
        <r>
          <rPr>
            <b/>
            <sz val="8"/>
            <rFont val="Tahoma"/>
            <family val="2"/>
          </rPr>
          <t xml:space="preserve">
Show me an example of a number sequence:
- with an increasing pattern
- with a decreasing pattern
What is the same/different:
4, 7, 10, 13, ... and 13, 10, 7, 4, ...
True/Never/Sometimes: A sequence always goes up in equal steps
Convince me that the number '___' is in this sequence</t>
        </r>
        <r>
          <rPr>
            <sz val="8"/>
            <rFont val="Tahoma"/>
            <family val="2"/>
          </rPr>
          <t xml:space="preserve">
</t>
        </r>
      </text>
    </comment>
    <comment ref="D8" authorId="0">
      <text>
        <r>
          <rPr>
            <b/>
            <sz val="8"/>
            <rFont val="Tahoma"/>
            <family val="2"/>
          </rPr>
          <t xml:space="preserve">e.g.
 - plot and interpret graphs such as y = x,   y = 2x ,   y = x + 1   and   y = x - 1 
- given the coordinates of three vertices of a parallelogram, find the fourth
</t>
        </r>
        <r>
          <rPr>
            <b/>
            <u val="single"/>
            <sz val="8"/>
            <rFont val="Tahoma"/>
            <family val="2"/>
          </rPr>
          <t xml:space="preserve">
You might like to try:</t>
        </r>
        <r>
          <rPr>
            <b/>
            <sz val="8"/>
            <rFont val="Tahoma"/>
            <family val="0"/>
          </rPr>
          <t xml:space="preserve">
x is a cross, wise up!</t>
        </r>
      </text>
    </comment>
    <comment ref="E8" authorId="1">
      <text>
        <r>
          <rPr>
            <b/>
            <u val="single"/>
            <sz val="8"/>
            <rFont val="Tahoma"/>
            <family val="2"/>
          </rPr>
          <t xml:space="preserve">Probing Questions
</t>
        </r>
        <r>
          <rPr>
            <b/>
            <sz val="8"/>
            <rFont val="Tahoma"/>
            <family val="2"/>
          </rPr>
          <t xml:space="preserve">Show me a pair of co-ordinates of a point on the line i) x = 2 ii) y = 2 iii) y = x iv) y = x + 1
Show me four pairs of co-ordinates that when plotted in would form a i) square enclosing the origin  ii) rectangle enclosing the origin
What is wrong: 
the point (3, 6) is on the line y = x + 2.
True/Never/Sometimes: 
• It doesn’t matter which axes you use first
• The first number is the x value
• The first number is the y value
• The x value has to be less than or equal to the y- value 
What is the same/different about:
(-2, 1) , (-2, -4), (-2, 6), (-2, -8) and
(0,0) , (-1,-2), (2, -2) , (-3, 4)
Convince me:
• how to use the scale on the axes to help you to read a co-ordinate that has been plotted
• how to use the scale on the axes to help plot a co-ordinate accurately
• that (-2, 3) is in a different quadrant to (2, -3)
</t>
        </r>
        <r>
          <rPr>
            <sz val="8"/>
            <rFont val="Tahoma"/>
            <family val="2"/>
          </rPr>
          <t xml:space="preserve">
</t>
        </r>
      </text>
    </comment>
    <comment ref="D7" authorId="1">
      <text>
        <r>
          <rPr>
            <b/>
            <sz val="8"/>
            <rFont val="Tahoma"/>
            <family val="2"/>
          </rPr>
          <t>e.g.
- substitute integers into simple formulae
- simplify P=x+x+y+y
- write P = 2(x+y) as P=2x+2y
- recognise that in the expression 2 + 5a the multiplication is to be performed first
- understand that the letter stands for an unknown number or variable number and not a label, e.g. ‘5a’ cannot mean ‘5 apples’
- understand the difference between expressions such as:
2n and n+2
3(c +  5) and 3c + 5
n² and 2n
2n² and (2n)²</t>
        </r>
      </text>
    </comment>
    <comment ref="E7" authorId="1">
      <text>
        <r>
          <rPr>
            <b/>
            <u val="single"/>
            <sz val="8"/>
            <rFont val="Tahoma"/>
            <family val="2"/>
          </rPr>
          <t>Probing Questions</t>
        </r>
        <r>
          <rPr>
            <b/>
            <sz val="8"/>
            <rFont val="Tahoma"/>
            <family val="2"/>
          </rPr>
          <t xml:space="preserve">
Show me a formula involving a and b such that when you substitute a = 2 and b = 7 into the formula you get 18.  
Show me a formula involving a and b such that when you substitute a = -2 and b = 3 into the formula you get 18.  
What is wrong:
• 4(b+2) = 4b + 2   
• 3(p -4) = 3p - 7      
• -2 (5 - b) = ‾10 -2b
• 12 – (n – 3) = 9 – n
Convince me that:
• 3(x+4) = 3x + 12   
• 4(y -3) = 4y - 12      
• -3 (6 - m) = -18 + 3m
• 15 – (g – 2) = 17 – g
</t>
        </r>
      </text>
    </comment>
  </commentList>
</comments>
</file>

<file path=xl/comments7.xml><?xml version="1.0" encoding="utf-8"?>
<comments xmlns="http://schemas.openxmlformats.org/spreadsheetml/2006/main">
  <authors>
    <author>mnixon</author>
  </authors>
  <commentList>
    <comment ref="D6" authorId="0">
      <text>
        <r>
          <rPr>
            <b/>
            <sz val="8"/>
            <rFont val="Tahoma"/>
            <family val="0"/>
          </rPr>
          <t>e.g.
­ identify 2-D and 3-D shapes from pictures of them in different orientations, e.g. square, triangle, hexagon, pentagon, octagon, cube, cylinder, sphere, cuboid, pyramid</t>
        </r>
      </text>
    </comment>
    <comment ref="D7" authorId="0">
      <text>
        <r>
          <rPr>
            <b/>
            <sz val="8"/>
            <rFont val="Tahoma"/>
            <family val="0"/>
          </rPr>
          <t xml:space="preserve">e.g.
­ make and talk about shapes referring to properties and features such as edge, face, corner
­ sort 2-D and 3-D shapes according to a single criterion e.g. shapes that are pentagons or shapes with a right angle
­ visualise frequently used 2-D and 3-D shapes 
­ begin to understand the difference between shapes with two dimensions and those with three
­ recognise properties that are the same even when a shape is enlarged e.g. comparing different size squares, circles, similar triangles, cubes or spheres 
­ recognise and explain that a shape stays the same even when it is held up in different orientations
</t>
        </r>
        <r>
          <rPr>
            <b/>
            <sz val="8"/>
            <rFont val="Tahoma"/>
            <family val="2"/>
          </rPr>
          <t xml:space="preserve">- </t>
        </r>
        <r>
          <rPr>
            <b/>
            <sz val="8"/>
            <rFont val="Tahoma"/>
            <family val="0"/>
          </rPr>
          <t xml:space="preserve">use ordinal numbers (first, second, third…) to describe the position of objects in a row or when giving directions
</t>
        </r>
      </text>
    </comment>
    <comment ref="D9" authorId="0">
      <text>
        <r>
          <rPr>
            <b/>
            <sz val="8"/>
            <rFont val="Tahoma"/>
            <family val="0"/>
          </rPr>
          <t>e.g.
- distinguish between straight and turning movements
­ distinguish between left and right and between clockwise and anticlockwise and use these when giving directions 
­ instruct a programmable robot, combining straight-line movements and turns, to move along a defined path or reach a target destination
­ make whole turns, half-turns and quarter-turns</t>
        </r>
      </text>
    </comment>
    <comment ref="D12" authorId="0">
      <text>
        <r>
          <rPr>
            <b/>
            <sz val="8"/>
            <rFont val="Tahoma"/>
            <family val="0"/>
          </rPr>
          <t xml:space="preserve">e.g.
­ sort objects and shapes using more than one criterion, e.g. pentagon, not pentagon and all edges the same length/not the same length
­ sort the shapes which have all edges the same length and all angles the same size from a set of mixed shapes and begin to understand the terms ‘regular’ and ‘irregular’ 
­ recognise right angled and equilateral triangles
­ demonstrate that a shape has reflection symmetry by folding and recognise when a shape does not have a line of symmetry
­ recognise common 3-D shapes e.g. triangular prism, square-based pyramid
- relate 3-D shapes to drawings and photographs of them, including from different viewpoints 
</t>
        </r>
      </text>
    </comment>
    <comment ref="D17" authorId="0">
      <text>
        <r>
          <rPr>
            <b/>
            <sz val="8"/>
            <rFont val="Tahoma"/>
            <family val="0"/>
          </rPr>
          <t xml:space="preserve">e.g.
- read a 12-hour clock and generally calculate time durations that do not go over the hour
</t>
        </r>
      </text>
    </comment>
    <comment ref="D14" authorId="0">
      <text>
        <r>
          <rPr>
            <b/>
            <sz val="8"/>
            <rFont val="Tahoma"/>
            <family val="0"/>
          </rPr>
          <t>e.g.
­ recognise angles which are bigger/smaller than 90° and begin to know the terms ‘obtuse’ and ‘acute’</t>
        </r>
      </text>
    </comment>
    <comment ref="D16" authorId="0">
      <text>
        <r>
          <rPr>
            <b/>
            <sz val="8"/>
            <rFont val="Tahoma"/>
            <family val="0"/>
          </rPr>
          <t xml:space="preserve">e.g.
- when measuring objects or reading scales
- begin to select appropriate units </t>
        </r>
        <r>
          <rPr>
            <b/>
            <sz val="8"/>
            <rFont val="Tahoma"/>
            <family val="0"/>
          </rPr>
          <t xml:space="preserve">
­ begin to understand area as a measure of surface and perimeter as a measure of length
­ begin to find areas of shapes by counting squares and explain answers as a number of squares even if not using standard units such as cm² or m²
­ recognise angles as a measure of turn and know that one whole turn is 360 degrees</t>
        </r>
      </text>
    </comment>
    <comment ref="D20" authorId="0">
      <text>
        <r>
          <rPr>
            <b/>
            <sz val="8"/>
            <rFont val="Tahoma"/>
            <family val="0"/>
          </rPr>
          <t xml:space="preserve">e.g.
­ use a grid to plot the reflection in a mirror line presented at 45° where the shape touches the line or not
­ begin to use the distance of vertices from the mirror line to reflect shapes more accurately
- translate shapes horizontally </t>
        </r>
        <r>
          <rPr>
            <b/>
            <u val="single"/>
            <sz val="8"/>
            <color indexed="10"/>
            <rFont val="Tahoma"/>
            <family val="2"/>
          </rPr>
          <t>or</t>
        </r>
        <r>
          <rPr>
            <b/>
            <sz val="8"/>
            <color indexed="10"/>
            <rFont val="Tahoma"/>
            <family val="2"/>
          </rPr>
          <t xml:space="preserve"> </t>
        </r>
        <r>
          <rPr>
            <b/>
            <sz val="8"/>
            <rFont val="Tahoma"/>
            <family val="0"/>
          </rPr>
          <t xml:space="preserve">vertically
</t>
        </r>
        <r>
          <rPr>
            <b/>
            <u val="single"/>
            <sz val="8"/>
            <rFont val="Tahoma"/>
            <family val="2"/>
          </rPr>
          <t>Also:</t>
        </r>
        <r>
          <rPr>
            <b/>
            <sz val="8"/>
            <rFont val="Tahoma"/>
            <family val="0"/>
          </rPr>
          <t xml:space="preserve">
- begin to rotate a simple shape or object about its centre or a vertex</t>
        </r>
      </text>
    </comment>
    <comment ref="D23" authorId="0">
      <text>
        <r>
          <rPr>
            <b/>
            <sz val="8"/>
            <rFont val="Tahoma"/>
            <family val="0"/>
          </rPr>
          <t xml:space="preserve">e.g.
­ use the term area accurately and consistently
­ find areas by counting squares and part squares
­ begin to find the area of shapes that need to be divided into rectangles
­ use ‘number of squares in a row times number of rows’ to find the area of a rectangle
</t>
        </r>
        <r>
          <rPr>
            <b/>
            <sz val="8"/>
            <color indexed="10"/>
            <rFont val="Tahoma"/>
            <family val="2"/>
          </rPr>
          <t>Ensure pupils can work with shapes other than rectangles.  The focus is on having a feel for the area - not calculating the area.</t>
        </r>
      </text>
    </comment>
    <comment ref="D33" authorId="0">
      <text>
        <r>
          <rPr>
            <b/>
            <sz val="8"/>
            <rFont val="Tahoma"/>
            <family val="0"/>
          </rPr>
          <t>e.g.
Know the difference between a demonstration and a proof.</t>
        </r>
        <r>
          <rPr>
            <sz val="8"/>
            <rFont val="Tahoma"/>
            <family val="0"/>
          </rPr>
          <t xml:space="preserve">
</t>
        </r>
      </text>
    </comment>
    <comment ref="D31" authorId="0">
      <text>
        <r>
          <rPr>
            <b/>
            <sz val="8"/>
            <rFont val="Tahoma"/>
            <family val="0"/>
          </rPr>
          <t>e.g.
Know the properties (equal and/or parallel sides, equal angles, right angles, diagonals bisected and/or at right angles, reflection and rotation symmetry) of:
- an isosceles trapezium
- a parallelogram
- a rhombus
- a kite
- an arrowhead or delta</t>
        </r>
        <r>
          <rPr>
            <sz val="8"/>
            <rFont val="Tahoma"/>
            <family val="0"/>
          </rPr>
          <t xml:space="preserve">
</t>
        </r>
      </text>
    </comment>
    <comment ref="D32" authorId="0">
      <text>
        <r>
          <rPr>
            <b/>
            <u val="single"/>
            <sz val="8"/>
            <rFont val="Tahoma"/>
            <family val="2"/>
          </rPr>
          <t>Explain why, e.g.</t>
        </r>
        <r>
          <rPr>
            <b/>
            <sz val="8"/>
            <rFont val="Tahoma"/>
            <family val="0"/>
          </rPr>
          <t xml:space="preserve">
- equilateral triangles, squares and regular hexagons will tessellate on their own, but other regular polygons will not;
- squares and regular octagons will tessellate together.</t>
        </r>
        <r>
          <rPr>
            <sz val="8"/>
            <rFont val="Tahoma"/>
            <family val="0"/>
          </rPr>
          <t xml:space="preserve">
</t>
        </r>
      </text>
    </comment>
    <comment ref="D35" authorId="0">
      <text>
        <r>
          <rPr>
            <b/>
            <u val="single"/>
            <sz val="8"/>
            <rFont val="Tahoma"/>
            <family val="2"/>
          </rPr>
          <t>Visualise solids from an oral description, e.g.</t>
        </r>
        <r>
          <rPr>
            <b/>
            <sz val="8"/>
            <rFont val="Tahoma"/>
            <family val="0"/>
          </rPr>
          <t xml:space="preserve">
Identify the 3-D shape if:
- The front and side elevations are both triangles and the plan is a square.
- The front and side elevations are both rectangles and the plan is a circle.
- The front elevation is a rectangle, the side elevation is a triangle and the plan in a rectangle.
Is it possible to slice a cube so that the cross-section is:
- a rectangle?
- a triangle?
- a pentagon?
- a hexagon?</t>
        </r>
        <r>
          <rPr>
            <sz val="8"/>
            <rFont val="Tahoma"/>
            <family val="0"/>
          </rPr>
          <t xml:space="preserve">
</t>
        </r>
      </text>
    </comment>
    <comment ref="D40" authorId="0">
      <text>
        <r>
          <rPr>
            <b/>
            <sz val="8"/>
            <rFont val="Tahoma"/>
            <family val="0"/>
          </rPr>
          <t xml:space="preserve">e.g.
- A touring cycle has wheels of diameter 70cm.  How many rotations does each wheel make for every 10km travelled?
- A door is in the shape of a rectangle with a semi-circular arch.  The rectangular part is 2m high and the door is 90cm wide.  What is the area of the door? </t>
        </r>
        <r>
          <rPr>
            <sz val="8"/>
            <rFont val="Tahoma"/>
            <family val="0"/>
          </rPr>
          <t xml:space="preserve">
</t>
        </r>
      </text>
    </comment>
    <comment ref="D38" authorId="0">
      <text>
        <r>
          <rPr>
            <b/>
            <sz val="8"/>
            <rFont val="Tahoma"/>
            <family val="0"/>
          </rPr>
          <t>e.g.
- the mid-point and perpendicular bisector of a line segment
- the bisector of an angle
- the perpendicular from a point to a line
- the perpendicular from a point on a line</t>
        </r>
      </text>
    </comment>
    <comment ref="D34" authorId="0">
      <text>
        <r>
          <rPr>
            <b/>
            <sz val="8"/>
            <rFont val="Tahoma"/>
            <family val="0"/>
          </rPr>
          <t>e.g.
- draw a square / hexagon / equilateral triangle using LOGO and use the instructions to compare with the exterior angles of a polygon</t>
        </r>
        <r>
          <rPr>
            <sz val="8"/>
            <rFont val="Tahoma"/>
            <family val="0"/>
          </rPr>
          <t xml:space="preserve">
</t>
        </r>
      </text>
    </comment>
    <comment ref="D36" authorId="0">
      <text>
        <r>
          <rPr>
            <b/>
            <sz val="8"/>
            <rFont val="Tahoma"/>
            <family val="0"/>
          </rPr>
          <t>e.g.
- include finding the centre and / or scale factor from the object and image</t>
        </r>
      </text>
    </comment>
    <comment ref="D37" authorId="0">
      <text>
        <r>
          <rPr>
            <b/>
            <sz val="8"/>
            <rFont val="Tahoma"/>
            <family val="0"/>
          </rPr>
          <t>e.g.
- find missing lengths / angles on diagrams that show an object and its image</t>
        </r>
        <r>
          <rPr>
            <sz val="8"/>
            <rFont val="Tahoma"/>
            <family val="0"/>
          </rPr>
          <t xml:space="preserve">
</t>
        </r>
      </text>
    </comment>
    <comment ref="D39" authorId="0">
      <text>
        <r>
          <rPr>
            <b/>
            <sz val="8"/>
            <rFont val="Tahoma"/>
            <family val="0"/>
          </rPr>
          <t>e.g.
- suggest possible dimensions for triangles and parallelograms when the area is known
- find three cuboids with a volume of 24cm³
- find three cuboids with a surface area of 60cm²</t>
        </r>
      </text>
    </comment>
    <comment ref="D41" authorId="0">
      <text>
        <r>
          <rPr>
            <b/>
            <sz val="8"/>
            <rFont val="Tahoma"/>
            <family val="0"/>
          </rPr>
          <t>e.g.
- find a missing hypotenuse in a right-angled triangle
- find a missing shorter side in a right-angled triangle
- identify triangles that must be right-angled from their side-lengths</t>
        </r>
        <r>
          <rPr>
            <sz val="8"/>
            <rFont val="Tahoma"/>
            <family val="0"/>
          </rPr>
          <t xml:space="preserve">
</t>
        </r>
      </text>
    </comment>
    <comment ref="D42" authorId="0">
      <text>
        <r>
          <rPr>
            <b/>
            <sz val="8"/>
            <rFont val="Tahoma"/>
            <family val="0"/>
          </rPr>
          <t xml:space="preserve">See the full range of examples on pages 236-241 of the KS3 </t>
        </r>
        <r>
          <rPr>
            <b/>
            <i/>
            <sz val="8"/>
            <rFont val="Tahoma"/>
            <family val="2"/>
          </rPr>
          <t>Framework supplement of examples</t>
        </r>
        <r>
          <rPr>
            <b/>
            <sz val="8"/>
            <rFont val="Tahoma"/>
            <family val="2"/>
          </rPr>
          <t>.
e.g.
- 'box of coffee' (p.241)
- find the height of a cylinder given its volume and cross-sectional area</t>
        </r>
        <r>
          <rPr>
            <sz val="8"/>
            <rFont val="Tahoma"/>
            <family val="0"/>
          </rPr>
          <t xml:space="preserve">
</t>
        </r>
      </text>
    </comment>
    <comment ref="D43" authorId="0">
      <text>
        <r>
          <rPr>
            <b/>
            <sz val="8"/>
            <rFont val="Tahoma"/>
            <family val="0"/>
          </rPr>
          <t>e.g.
- investigate the standard paper sizes A1, A2, A3, …
- use 'Geomat' or 'Autograph' to carry out enlargements
- decide whether two triangles are similar in simple cases</t>
        </r>
        <r>
          <rPr>
            <sz val="8"/>
            <rFont val="Tahoma"/>
            <family val="0"/>
          </rPr>
          <t xml:space="preserve">
</t>
        </r>
      </text>
    </comment>
    <comment ref="D44" authorId="0">
      <text>
        <r>
          <rPr>
            <b/>
            <sz val="8"/>
            <rFont val="Tahoma"/>
            <family val="0"/>
          </rPr>
          <t xml:space="preserve">e.g.
- visualise the result of spinning 2D shapes around a line (see p.225 of the KS3 </t>
        </r>
        <r>
          <rPr>
            <b/>
            <i/>
            <sz val="8"/>
            <rFont val="Tahoma"/>
            <family val="2"/>
          </rPr>
          <t>Framework supplement of examples)</t>
        </r>
        <r>
          <rPr>
            <sz val="8"/>
            <rFont val="Tahoma"/>
            <family val="0"/>
          </rPr>
          <t xml:space="preserve">
</t>
        </r>
        <r>
          <rPr>
            <b/>
            <sz val="8"/>
            <rFont val="Tahoma"/>
            <family val="2"/>
          </rPr>
          <t>- trace the path of a vertex of a square as it is toppled
- practical applications of the perpendicular bisector</t>
        </r>
      </text>
    </comment>
    <comment ref="D45" authorId="0">
      <text>
        <r>
          <rPr>
            <b/>
            <sz val="8"/>
            <rFont val="Tahoma"/>
            <family val="0"/>
          </rPr>
          <t>e.g.
- understand upper and lower bounds
- find maximum and minimum values for an measurement that has been rounded to a given degree of accuracy</t>
        </r>
        <r>
          <rPr>
            <sz val="8"/>
            <rFont val="Tahoma"/>
            <family val="0"/>
          </rPr>
          <t xml:space="preserve">
</t>
        </r>
        <r>
          <rPr>
            <b/>
            <sz val="8"/>
            <rFont val="Tahoma"/>
            <family val="2"/>
          </rPr>
          <t>- use inequality symbols in this context</t>
        </r>
      </text>
    </comment>
    <comment ref="D46" authorId="0">
      <text>
        <r>
          <rPr>
            <b/>
            <sz val="8"/>
            <rFont val="Tahoma"/>
            <family val="0"/>
          </rPr>
          <t>e.g.
- use compound measures in science, geography or PE</t>
        </r>
        <r>
          <rPr>
            <sz val="8"/>
            <rFont val="Tahoma"/>
            <family val="0"/>
          </rPr>
          <t xml:space="preserve">
</t>
        </r>
        <r>
          <rPr>
            <b/>
            <sz val="8"/>
            <rFont val="Tahoma"/>
            <family val="2"/>
          </rPr>
          <t>- compare the speed of a sprinter (100m in 10 seconds) to the speed of a cyclist (13 miles in 1 hour)</t>
        </r>
      </text>
    </comment>
    <comment ref="D47" authorId="0">
      <text>
        <r>
          <rPr>
            <b/>
            <sz val="8"/>
            <rFont val="Tahoma"/>
            <family val="0"/>
          </rPr>
          <t>e.g.
- use congruent triangles to prove that alternate angles are equal</t>
        </r>
        <r>
          <rPr>
            <sz val="8"/>
            <rFont val="Tahoma"/>
            <family val="0"/>
          </rPr>
          <t xml:space="preserve">
</t>
        </r>
        <r>
          <rPr>
            <b/>
            <sz val="8"/>
            <rFont val="Tahoma"/>
            <family val="2"/>
          </rPr>
          <t xml:space="preserve">- understand and use the preservation of the ratio of side lengths in problems involving similar shapes (see p.191-193 of the KS3 </t>
        </r>
        <r>
          <rPr>
            <b/>
            <i/>
            <sz val="8"/>
            <rFont val="Tahoma"/>
            <family val="2"/>
          </rPr>
          <t>Framework supplement of examples</t>
        </r>
        <r>
          <rPr>
            <b/>
            <sz val="8"/>
            <rFont val="Tahoma"/>
            <family val="2"/>
          </rPr>
          <t>)</t>
        </r>
      </text>
    </comment>
    <comment ref="D48" authorId="0">
      <text>
        <r>
          <rPr>
            <b/>
            <sz val="8"/>
            <rFont val="Tahoma"/>
            <family val="0"/>
          </rPr>
          <t>e.g.
- consider sine, cosine and tangent as ratios (link to similarity)
- find missing sides in problems involving right-angled triangles in two dimensions
- find missing angles in problems involving right-angled triangles in two dimensions</t>
        </r>
        <r>
          <rPr>
            <sz val="8"/>
            <rFont val="Tahoma"/>
            <family val="0"/>
          </rPr>
          <t xml:space="preserve">
</t>
        </r>
      </text>
    </comment>
    <comment ref="D49" authorId="0">
      <text>
        <r>
          <rPr>
            <b/>
            <sz val="8"/>
            <rFont val="Tahoma"/>
            <family val="0"/>
          </rPr>
          <t>e.g.
- identify which of the following expressions represent an area if 'a', 'b' and 'c' are lengths:
ab+bc,    4abc,    5a+6b,    3ab²   2ab-c    c(3b-2a)</t>
        </r>
        <r>
          <rPr>
            <sz val="8"/>
            <rFont val="Tahoma"/>
            <family val="0"/>
          </rPr>
          <t xml:space="preserve">
</t>
        </r>
      </text>
    </comment>
    <comment ref="E23" authorId="0">
      <text>
        <r>
          <rPr>
            <b/>
            <u val="single"/>
            <sz val="8"/>
            <rFont val="Tahoma"/>
            <family val="2"/>
          </rPr>
          <t>Probing Questions</t>
        </r>
        <r>
          <rPr>
            <b/>
            <sz val="8"/>
            <rFont val="Tahoma"/>
            <family val="2"/>
          </rPr>
          <t xml:space="preserve">
Show me a:
- 2-D shape/object that could be measured in cm².
- shape with an area of i) 10cm² ii) 7.5cm²
- rectangle that has an area of 24cm² 
- rectangle that has a perimeter of 24cm
- rectangle that has an area &gt; perimeter
- rectangle that has an area &lt; perimeter
True/Never/Sometimes: 
- Area of a rectangle = Perimeter of a rectangle
- Area of a rectangle &lt; Perimeter of a rectangle
- Area of a rectangle &gt; Perimeter of a rectangle
- The area of a rectangle can be found by ‘number of squares in a row times number of rows’
What is the same/different about:
Area, Perimeter
Convince me that the area of a rectangle can be found by ‘number of squares in a row times number of rows’
</t>
        </r>
      </text>
    </comment>
    <comment ref="E20" authorId="0">
      <text>
        <r>
          <rPr>
            <b/>
            <u val="single"/>
            <sz val="8"/>
            <rFont val="Tahoma"/>
            <family val="2"/>
          </rPr>
          <t>Probing Questions</t>
        </r>
        <r>
          <rPr>
            <b/>
            <sz val="8"/>
            <rFont val="Tahoma"/>
            <family val="2"/>
          </rPr>
          <t xml:space="preserve">
Show me:
- a reflection that is easy / hard to do.
- a rotation that is easy / hard to do.
True/Never/Sometimes: 
- Reflected shapes are the same size and shape as the original shape.
- Rotated shapes are the same size and shape as the original shape.
What is the same/different about:
Horizontal reflection, vertical reflection, rotation
Convince me how to:
- reflect a shape into a horizontal mirror line.  
- reflect a shape into a vertical mirror line.  
- reflect a shape into a mirror line presented at 45°.
- reflect a shape into a mirror line where the shape touches the line. 
- rotate a simple shape or object about its centre.
- rotate a simple shape or object about a vertex.
</t>
        </r>
      </text>
    </comment>
    <comment ref="E31" authorId="0">
      <text>
        <r>
          <rPr>
            <b/>
            <u val="single"/>
            <sz val="8"/>
            <rFont val="Tahoma"/>
            <family val="2"/>
          </rPr>
          <t>Probing Questions</t>
        </r>
        <r>
          <rPr>
            <b/>
            <sz val="8"/>
            <rFont val="Tahoma"/>
            <family val="2"/>
          </rPr>
          <t xml:space="preserve">
Show me a quadrilateral:
• that has one pair of parallel sides
• whose diagonals bisect at right angles
• that has two lines of symmetry 
• that has rotational symmetry of order 2.
What is the same/different about:
• trapezium, parallelogram, rhombus, kite
• rhombus, kite, arrowhead, trapezium
Convince me that:
a rhombus is a parallelogram but a parallelogram is not necessarily a rhombus.
a trapezium can not have three acute angles
</t>
        </r>
      </text>
    </comment>
    <comment ref="E32" authorId="0">
      <text>
        <r>
          <rPr>
            <b/>
            <u val="single"/>
            <sz val="8"/>
            <rFont val="Tahoma"/>
            <family val="2"/>
          </rPr>
          <t>Probing Questions</t>
        </r>
        <r>
          <rPr>
            <b/>
            <sz val="8"/>
            <rFont val="Tahoma"/>
            <family val="2"/>
          </rPr>
          <t xml:space="preserve">
Show me:
• a polygon that will tessellate on its own
• a pair of polygons that tessellate with each other.
True/never/sometimes: 
• Regular polygons will tessellate on their own
• Triangles tessellate on their own
• Quadrilaterals tessellate on their own
• Hexagons tessellate on their own
Convince me that
• the sum of the exterior angles of a polygon is 360°.
• a regular hexagon will tessellate on its own.
• squares and regular octagons will tessellate together.
</t>
        </r>
      </text>
    </comment>
    <comment ref="E33" authorId="0">
      <text>
        <r>
          <rPr>
            <b/>
            <u val="single"/>
            <sz val="8"/>
            <rFont val="Tahoma"/>
            <family val="2"/>
          </rPr>
          <t>Probing Questions</t>
        </r>
        <r>
          <rPr>
            <b/>
            <sz val="8"/>
            <rFont val="Tahoma"/>
            <family val="2"/>
          </rPr>
          <t xml:space="preserve">
Show me a pair of alternate / corresponding angles
True/never/sometimes: 
• The sum of the angles of a triangle is 180º
• The sum of the angles of a quadrilateral is 360º.
• Alternate angles are equal
• The size of a corresponding angle equals the size of an alternate angle. 
Convince me that
• the sum of the angles of a triangle is 180º.
• the sum of the angles of a quadrilateral is 360º.
</t>
        </r>
      </text>
    </comment>
    <comment ref="E35" authorId="0">
      <text>
        <r>
          <rPr>
            <b/>
            <u val="single"/>
            <sz val="8"/>
            <rFont val="Tahoma"/>
            <family val="2"/>
          </rPr>
          <t>Probing Questions</t>
        </r>
        <r>
          <rPr>
            <b/>
            <sz val="8"/>
            <rFont val="Tahoma"/>
            <family val="2"/>
          </rPr>
          <t xml:space="preserve">
Show me:
- a solid with a plan that is square.
- a solid with front and side elevations both triangles.
- a solid with front and side elevations both triangles and the plan is a square.
</t>
        </r>
      </text>
    </comment>
    <comment ref="E36" authorId="0">
      <text>
        <r>
          <rPr>
            <b/>
            <u val="single"/>
            <sz val="8"/>
            <rFont val="Tahoma"/>
            <family val="2"/>
          </rPr>
          <t>Probing Questions</t>
        </r>
        <r>
          <rPr>
            <b/>
            <sz val="8"/>
            <rFont val="Tahoma"/>
            <family val="2"/>
          </rPr>
          <t xml:space="preserve">
Show me an enlargement.
Convince me:
- how to enlarge a shape or object with the centre of enlargement outside the shape.
- how to enlarge a shape or object with the centre of enlargement inside the shape.
- how to find the centre of enlargement given the object and image.
</t>
        </r>
      </text>
    </comment>
    <comment ref="E37" authorId="0">
      <text>
        <r>
          <rPr>
            <b/>
            <u val="single"/>
            <sz val="8"/>
            <rFont val="Tahoma"/>
            <family val="2"/>
          </rPr>
          <t>Probing Questions</t>
        </r>
        <r>
          <rPr>
            <b/>
            <sz val="8"/>
            <rFont val="Tahoma"/>
            <family val="2"/>
          </rPr>
          <t xml:space="preserve">
Show me a i) translation, ii) rotation, iii) reflection
What is the same/different about:
translation, rotation, reflection, enlargement
True/never/sometimes: 
• Translations preserve length
• Rotations preserve length
• Reflections preserve length
• Enlargements preserve length
• Translations map objects onto congruent images
• Rotations map objects onto congruent images
• Reflections map objects onto congruent images
• Enlargements map objects onto congruent images
Convince me that: 
• Translations, rotations and reflections preserve length
• Translations, rotations and reflections map objects onto congruent images
</t>
        </r>
      </text>
    </comment>
    <comment ref="E38" authorId="0">
      <text>
        <r>
          <rPr>
            <b/>
            <u val="single"/>
            <sz val="8"/>
            <rFont val="Tahoma"/>
            <family val="2"/>
          </rPr>
          <t>Probing Questions</t>
        </r>
        <r>
          <rPr>
            <b/>
            <sz val="8"/>
            <rFont val="Tahoma"/>
            <family val="2"/>
          </rPr>
          <t xml:space="preserve">
Show me:
- a construction you can do using a straight edge and a pair of compasses
- a construction where it is important to keep the same compass arc.
Convince me how to construct:
- the mid-point and perpendicular bisector of a line segment
- the bisector of an angle
- the perpendicular from a point to a line
- the perpendicular from a point on a line
</t>
        </r>
      </text>
    </comment>
    <comment ref="E39" authorId="0">
      <text>
        <r>
          <rPr>
            <b/>
            <u val="single"/>
            <sz val="8"/>
            <rFont val="Tahoma"/>
            <family val="2"/>
          </rPr>
          <t>Probing Questions</t>
        </r>
        <r>
          <rPr>
            <b/>
            <sz val="8"/>
            <rFont val="Tahoma"/>
            <family val="2"/>
          </rPr>
          <t xml:space="preserve">
Show me:
• a triangle with an area of 24cm².  
• a parallelogram with an area of 24cm².
• a cuboid with a volume of 60cm³.
• a cuboid with a surface area of 60cm².
True/never/sometimes: 
• To find the area of a triangle, you multiply the base by the height and half the answer
• You can build a solid cuboid using any number of interlocking cubes. 
Convince me that:
• you have to multiply the base by the perpendicular height to find the area of a parallelogram.
• you have to multiply the base by the perpendicular height and half the answer to find the area of a triangle.
</t>
        </r>
      </text>
    </comment>
    <comment ref="E40" authorId="0">
      <text>
        <r>
          <rPr>
            <b/>
            <u val="single"/>
            <sz val="8"/>
            <rFont val="Tahoma"/>
            <family val="2"/>
          </rPr>
          <t>Probing Questions</t>
        </r>
        <r>
          <rPr>
            <b/>
            <sz val="8"/>
            <rFont val="Tahoma"/>
            <family val="2"/>
          </rPr>
          <t xml:space="preserve">
Show me:
• a circle with a circumference greater than 50 cm.
• a circle with an area greater than 100cm².
Convince me that:
• the circumference of a circle with radius 10cm is 62.8cm (to 1dp)
• the area of a circle with radius 10cm is 314cm² (to 3sf)
</t>
        </r>
      </text>
    </comment>
    <comment ref="E6" authorId="0">
      <text>
        <r>
          <rPr>
            <b/>
            <u val="single"/>
            <sz val="8"/>
            <rFont val="Tahoma"/>
            <family val="2"/>
          </rPr>
          <t>Probing Questions</t>
        </r>
        <r>
          <rPr>
            <b/>
            <sz val="8"/>
            <rFont val="Tahoma"/>
            <family val="2"/>
          </rPr>
          <t xml:space="preserve">
Show me a pyramid / pentagon / hexagon / octagon
How can you change this shape to make it a pentagon / hexagon / octagon? (using geoboards) </t>
        </r>
        <r>
          <rPr>
            <sz val="10"/>
            <rFont val="Tahoma"/>
            <family val="0"/>
          </rPr>
          <t xml:space="preserve">
</t>
        </r>
        <r>
          <rPr>
            <b/>
            <sz val="8"/>
            <rFont val="Tahoma"/>
            <family val="2"/>
          </rPr>
          <t>Convince me that this shape is a pyramid
True/Never/Sometimes:  Hexagons have more sides than pentagons</t>
        </r>
      </text>
    </comment>
    <comment ref="E7" authorId="0">
      <text>
        <r>
          <rPr>
            <b/>
            <u val="single"/>
            <sz val="8"/>
            <rFont val="Tahoma"/>
            <family val="2"/>
          </rPr>
          <t>Probing Questions</t>
        </r>
        <r>
          <rPr>
            <b/>
            <sz val="8"/>
            <rFont val="Tahoma"/>
            <family val="2"/>
          </rPr>
          <t xml:space="preserve">
Show me a 3D shape with rectangular faces
How can you change this shape and keep it a pentagon / hexagon / octagon? (using geoboards) </t>
        </r>
        <r>
          <rPr>
            <sz val="10"/>
            <rFont val="Tahoma"/>
            <family val="0"/>
          </rPr>
          <t xml:space="preserve">
</t>
        </r>
        <r>
          <rPr>
            <b/>
            <sz val="8"/>
            <rFont val="Tahoma"/>
            <family val="2"/>
          </rPr>
          <t>Convince me that a shape with three sides has three corners?
True/Never/Sometimes:  
- A shape with three sides has three corners.
- A shape with four straight sides is a square.</t>
        </r>
      </text>
    </comment>
    <comment ref="E9" authorId="0">
      <text>
        <r>
          <rPr>
            <b/>
            <u val="single"/>
            <sz val="8"/>
            <rFont val="Tahoma"/>
            <family val="2"/>
          </rPr>
          <t>Probing Questions</t>
        </r>
        <r>
          <rPr>
            <b/>
            <sz val="8"/>
            <rFont val="Tahoma"/>
            <family val="2"/>
          </rPr>
          <t xml:space="preserve">
Show me a right angle in the classroom / with your body
How can you change this shape so that it has a right angle? (using geoboards) </t>
        </r>
        <r>
          <rPr>
            <sz val="10"/>
            <rFont val="Tahoma"/>
            <family val="0"/>
          </rPr>
          <t xml:space="preserve">
</t>
        </r>
        <r>
          <rPr>
            <b/>
            <sz val="8"/>
            <rFont val="Tahoma"/>
            <family val="2"/>
          </rPr>
          <t>Convince me that you need to turn through two right angles in order to face the opposite direction
True/Never/Sometimes:  
- A triangle can have two right angles
- A shape with four sides has four right angles</t>
        </r>
      </text>
    </comment>
    <comment ref="E16" authorId="0">
      <text>
        <r>
          <rPr>
            <b/>
            <u val="single"/>
            <sz val="8"/>
            <rFont val="Tahoma"/>
            <family val="2"/>
          </rPr>
          <t>Probing Questions</t>
        </r>
        <r>
          <rPr>
            <b/>
            <sz val="8"/>
            <rFont val="Tahoma"/>
            <family val="2"/>
          </rPr>
          <t xml:space="preserve">
Show me 3 masses (in grams) with a total of 1kg, where all the masses are greater than 200g
True/Never/Sometimes: Large containers have a greater capacity than small ones</t>
        </r>
      </text>
    </comment>
    <comment ref="E17" authorId="0">
      <text>
        <r>
          <rPr>
            <b/>
            <u val="single"/>
            <sz val="8"/>
            <rFont val="Tahoma"/>
            <family val="2"/>
          </rPr>
          <t>Probing Questions</t>
        </r>
        <r>
          <rPr>
            <b/>
            <sz val="8"/>
            <rFont val="Tahoma"/>
            <family val="2"/>
          </rPr>
          <t xml:space="preserve">
Show me 2 times with a difference of 30 minutes
Show me all 5 times between 2 o’clock and 3 o’clock with a difference of half an hour
True/Never/Sometimes: You should use a stop watch in seconds to time a running race</t>
        </r>
      </text>
    </comment>
    <comment ref="E34" authorId="0">
      <text>
        <r>
          <rPr>
            <b/>
            <u val="single"/>
            <sz val="8"/>
            <rFont val="Tahoma"/>
            <family val="2"/>
          </rPr>
          <t>Probing Questions</t>
        </r>
        <r>
          <rPr>
            <b/>
            <sz val="8"/>
            <rFont val="Tahoma"/>
            <family val="2"/>
          </rPr>
          <t xml:space="preserve">
What is the same/ different about:
- Forward 90, Right 90
- Right 90, Forward 90</t>
        </r>
      </text>
    </comment>
    <comment ref="E41" authorId="0">
      <text>
        <r>
          <rPr>
            <b/>
            <u val="single"/>
            <sz val="8"/>
            <rFont val="Tahoma"/>
            <family val="2"/>
          </rPr>
          <t>Probing Questions</t>
        </r>
        <r>
          <rPr>
            <b/>
            <sz val="8"/>
            <rFont val="Tahoma"/>
            <family val="2"/>
          </rPr>
          <t xml:space="preserve">
Show me and example of:
- A Pythagorean triple
- A problem which can be solved using Pythagoras’ Theorem
What is the same/different about (Diagram of) a triangle with sides 5cm, 12cm and an unknown hypotenuse and (diagram of) a triangle with sides 5cm, 12cm and an unknown shorter side
True/Never/Sometimes: Pythagoras’s Theorem can be used to find the lengths of sides in triangles
</t>
        </r>
      </text>
    </comment>
    <comment ref="E42" authorId="0">
      <text>
        <r>
          <rPr>
            <b/>
            <u val="single"/>
            <sz val="8"/>
            <rFont val="Tahoma"/>
            <family val="2"/>
          </rPr>
          <t>Probing Questions</t>
        </r>
        <r>
          <rPr>
            <b/>
            <sz val="8"/>
            <rFont val="Tahoma"/>
            <family val="2"/>
          </rPr>
          <t xml:space="preserve">
Show me and example of:
- a cuboid/cylinder/triangular prism with volume 24
- a cuboid with a surface area of 24
What is the same/different about a cuboid with dimensions 3, 4, 2 and a cuboid with dimensions 1, 3 ,8 
True/Never/Sometimes:
- Cuboids with the same volume have the same surface area
- A cylinder can never have the same volume as a cuboid
Convince me that you can find the volume of a hexagonal prism
</t>
        </r>
      </text>
    </comment>
    <comment ref="E43" authorId="0">
      <text>
        <r>
          <rPr>
            <b/>
            <u val="single"/>
            <sz val="8"/>
            <rFont val="Tahoma"/>
            <family val="2"/>
          </rPr>
          <t>Probing Questions</t>
        </r>
        <r>
          <rPr>
            <b/>
            <sz val="8"/>
            <rFont val="Tahoma"/>
            <family val="2"/>
          </rPr>
          <t xml:space="preserve">
Show me and example of:
- An enlargement with a fractional scale factor
- An enlargement with a negative scale factor
What is the same/different:
- An enlargement of a triangle where the centre of the enlargement is inside, on the perimeter, outside the original triangle
True/Never/Sometimes:
- An enlargement always produces a larger shape
- An enlargement always produces an image on the same side of the centre as the object
- An image is never the same size as an object
- An image is never congruent to the image
- A3 paper is an enlargement of A1 paper
Convince me that:
- any A sized paper is an enlargement of any other A sized paper
- the ratio of the sides of any A sized paper is the square root of 2 
</t>
        </r>
      </text>
    </comment>
    <comment ref="E44" authorId="0">
      <text>
        <r>
          <rPr>
            <b/>
            <u val="single"/>
            <sz val="8"/>
            <rFont val="Tahoma"/>
            <family val="2"/>
          </rPr>
          <t>Probing Questions</t>
        </r>
        <r>
          <rPr>
            <b/>
            <sz val="8"/>
            <rFont val="Tahoma"/>
            <family val="2"/>
          </rPr>
          <t xml:space="preserve">
Show me and example of:
- A point equidistant from these two points, and another and another ….
- A point a metre from this line, and another, and another…
- A point a metre from this point, and another,…
- The locus of the path traced out by the centres of circles which have two given lines as tangents
What is the same/different about the path traced out by the centre of a circle being rolled along a straight line and the centre of a square being rolled along a straight line
Convince me that
- You can trace out the path traced out by the tip of a windscreen wiper
- The angle in a semicircle is always 90 degrees
</t>
        </r>
      </text>
    </comment>
    <comment ref="E45" authorId="0">
      <text>
        <r>
          <rPr>
            <b/>
            <u val="single"/>
            <sz val="8"/>
            <rFont val="Tahoma"/>
            <family val="2"/>
          </rPr>
          <t>Probing Questions</t>
        </r>
        <r>
          <rPr>
            <b/>
            <sz val="8"/>
            <rFont val="Tahoma"/>
            <family val="2"/>
          </rPr>
          <t xml:space="preserve">
Show me and example of a number which is 0.6 when rounded to 1 decimal place, ... and then is 0.60 when rounded to 2 decimal places, ... and then is 0.600 when rounded to three decimal places.
What is the same/different about - 3 ≤ x &lt; 4 and 3 &lt; x &lt; 4 
True/Never/Sometimes:
- I would pick a runner whose time for running 100m is recorded as 13.3 seconds rather than 13. 30 seconds
- If the weight limit in the lift is 660kg and each of 6 people weigh 110kg they will all fit in the lift.
Convince me that between two numbers you can always find another number (think about 0.9 recurring and 1!)
</t>
        </r>
      </text>
    </comment>
    <comment ref="E46" authorId="0">
      <text>
        <r>
          <rPr>
            <b/>
            <u val="single"/>
            <sz val="8"/>
            <rFont val="Tahoma"/>
            <family val="2"/>
          </rPr>
          <t>Probing Questions</t>
        </r>
        <r>
          <rPr>
            <b/>
            <sz val="8"/>
            <rFont val="Tahoma"/>
            <family val="2"/>
          </rPr>
          <t xml:space="preserve">
Show me and example of a suitable unit for the measurement of the speed of a boat, an aeroplane, the space shuttle, a snail, a Year 11 walking to my lesson, …
What is the same/different:
- 5 mph and 8km per hour
- A distance-time graph with a positive gradient and a distance-time graph with a negative gradient
True/Never/Sometimes: A sprinter travelling 100m in 10 seconds is faster than a cyclist travelling 13 miles in 1 hour
Convince me that:
- You need to put time on the horizontal axis
- The area under a velocity-time graph gives you the distance travelled
</t>
        </r>
      </text>
    </comment>
    <comment ref="E47" authorId="0">
      <text>
        <r>
          <rPr>
            <b/>
            <u val="single"/>
            <sz val="8"/>
            <rFont val="Tahoma"/>
            <family val="2"/>
          </rPr>
          <t>Probing Questions</t>
        </r>
        <r>
          <rPr>
            <b/>
            <sz val="8"/>
            <rFont val="Tahoma"/>
            <family val="2"/>
          </rPr>
          <t xml:space="preserve">
Show me and example of:
- Two congruent shapes
- Two similar shapes
True/Never/Sometimes:
- Two right angled triangles are similar
- If you enlarge a shape you get two similar shapes
- All circles are similar
Convince me that:
- Any two regular polygons with the same number of sides are similar
- Alternate angles are equal (using congruent triangles)</t>
        </r>
      </text>
    </comment>
    <comment ref="E48" authorId="0">
      <text>
        <r>
          <rPr>
            <b/>
            <u val="single"/>
            <sz val="8"/>
            <rFont val="Tahoma"/>
            <family val="2"/>
          </rPr>
          <t>Probing Questions</t>
        </r>
        <r>
          <rPr>
            <b/>
            <sz val="8"/>
            <rFont val="Tahoma"/>
            <family val="2"/>
          </rPr>
          <t xml:space="preserve">
Show me and example of:
- A hypotenuse, opposite side, adjacent side
- A problem that can be solved using trigonometry
- A triangle in which the tangent of the angle is 1
- A triangle in which the cosine is 0.5
What is the same/different about three triangles with sides 3, 4, 5 and 6, 8, 10 and 5, 12, 13
True/Never/Sometimes:
- You can use trigonometry to find the missing length/angle in triangles</t>
        </r>
      </text>
    </comment>
    <comment ref="E49" authorId="0">
      <text>
        <r>
          <rPr>
            <b/>
            <u val="single"/>
            <sz val="8"/>
            <rFont val="Tahoma"/>
            <family val="2"/>
          </rPr>
          <t>Probing Questions</t>
        </r>
        <r>
          <rPr>
            <b/>
            <sz val="8"/>
            <rFont val="Tahoma"/>
            <family val="2"/>
          </rPr>
          <t xml:space="preserve">
Show me and example of:
- A formula for length/area/volume
- A possible formula for volume using the letters  a, b and c as variables
What is the same/different:
- two square metres, two hundred square centimetres and two metres squared
- pi times radius squared, pi times diameter, length times width, length times height, length times width times height
True/Never/Sometimes: 10abc is a volume
Convince me that 7ab + 3ac is an area
</t>
        </r>
      </text>
    </comment>
    <comment ref="E12" authorId="0">
      <text>
        <r>
          <rPr>
            <b/>
            <u val="single"/>
            <sz val="8"/>
            <rFont val="Tahoma"/>
            <family val="2"/>
          </rPr>
          <t>Probing Questions</t>
        </r>
        <r>
          <rPr>
            <b/>
            <sz val="8"/>
            <rFont val="Tahoma"/>
            <family val="2"/>
          </rPr>
          <t xml:space="preserve">
Show me a triangle/quadrilateral/cuboid, and another, and another …
Show me a shape with one right angle/two equal sides, and another, and another…
What is the same different about (diagrams of) these triangles / quadrilaterals, ...
True/Never/Sometimes: A triangle has a right-angle/obtuse angle, ...</t>
        </r>
      </text>
    </comment>
    <comment ref="E14" authorId="0">
      <text>
        <r>
          <rPr>
            <b/>
            <u val="single"/>
            <sz val="8"/>
            <rFont val="Tahoma"/>
            <family val="2"/>
          </rPr>
          <t>Probing Questions</t>
        </r>
        <r>
          <rPr>
            <b/>
            <sz val="8"/>
            <rFont val="Tahoma"/>
            <family val="2"/>
          </rPr>
          <t xml:space="preserve">
Show me a right/acute/obtuse angle, and another, and another ...
Show me a shape with one right angle/two acute-angles/... , and another, and another…
What is the same different about (diagrams of) these triangles / quadrilaterals, ...
True/Never/Sometimes: A triangle can have an obtuse angle
Convince me that a triangle cannot have two obtuse angles</t>
        </r>
      </text>
    </comment>
    <comment ref="D10" authorId="0">
      <text>
        <r>
          <rPr>
            <b/>
            <sz val="8"/>
            <rFont val="Tahoma"/>
            <family val="0"/>
          </rPr>
          <t xml:space="preserve">e.g.
­ begin to understand that numbers can be used not only to count discrete objects but also to describe continuous measures e.g. length 
­ know which measuring tools to use to find, for example, how much an object weighs, how tall a child is, how long it takes to run around the edge of the playground, how much water it takes to fill the water tray 
- begin to use a wider range of measures, e.g. make and use a ‘right angle checker’, or use a time line to order daily events and ordinal numbers (first, second, third…) to describe the order of some regular events </t>
        </r>
      </text>
    </comment>
    <comment ref="E10" authorId="0">
      <text>
        <r>
          <rPr>
            <b/>
            <u val="single"/>
            <sz val="8"/>
            <rFont val="Tahoma"/>
            <family val="2"/>
          </rPr>
          <t>Probing Questions</t>
        </r>
        <r>
          <rPr>
            <b/>
            <sz val="8"/>
            <rFont val="Tahoma"/>
            <family val="2"/>
          </rPr>
          <t xml:space="preserve">
Show me something you could use to measure the length of the pencil / table / classroom
What is the same / different about these two rulers?  (scales marked differently, but lengths the same)</t>
        </r>
        <r>
          <rPr>
            <sz val="10"/>
            <rFont val="Tahoma"/>
            <family val="0"/>
          </rPr>
          <t xml:space="preserve">
</t>
        </r>
        <r>
          <rPr>
            <b/>
            <sz val="8"/>
            <rFont val="Tahoma"/>
            <family val="2"/>
          </rPr>
          <t xml:space="preserve">Convince me that this object weighs less than 45 grams
True/Never/Sometimes:  I should measure the length of a a piece of string in centimetres
</t>
        </r>
      </text>
    </comment>
    <comment ref="D19" authorId="0">
      <text>
        <r>
          <rPr>
            <b/>
            <sz val="8"/>
            <rFont val="Tahoma"/>
            <family val="0"/>
          </rPr>
          <t>e.g.
­ complete a rectangle which has 2 sides drawn at an oblique angle to the grid</t>
        </r>
      </text>
    </comment>
    <comment ref="E19" authorId="0">
      <text>
        <r>
          <rPr>
            <b/>
            <u val="single"/>
            <sz val="8"/>
            <rFont val="Tahoma"/>
            <family val="2"/>
          </rPr>
          <t>Probing Questions</t>
        </r>
        <r>
          <rPr>
            <b/>
            <sz val="8"/>
            <rFont val="Tahoma"/>
            <family val="2"/>
          </rPr>
          <t xml:space="preserve">
Show me a net of a i) cube ii) cuboid iii) prism iv) pyramid
True/Never/Sometimes: 
3-D shapes have more than one net
Convince me that:
- a cube has at least five different nets
- a cuboid has at least five different nets
- a triangular prism has at least two different nets
</t>
        </r>
      </text>
    </comment>
    <comment ref="D21" authorId="0">
      <text>
        <r>
          <rPr>
            <b/>
            <sz val="8"/>
            <rFont val="Tahoma"/>
            <family val="0"/>
          </rPr>
          <t>e.g.
- know metric conversions: mm/cm , cm/m , m/km, mg/g , g/kg, ml/l
- measure and draw lengths and angles accurately (±2mm ±5º)
- read scales on a range of measuring instruments, including vertical scales, (e.g. thermometer, tape measure, ruler…) and scales around a circle or semi-circle, (e.g. for measuring time, mass, angle…)</t>
        </r>
      </text>
    </comment>
    <comment ref="E21" authorId="0">
      <text>
        <r>
          <rPr>
            <b/>
            <u val="single"/>
            <sz val="8"/>
            <rFont val="Tahoma"/>
            <family val="2"/>
          </rPr>
          <t>Probing Questions</t>
        </r>
        <r>
          <rPr>
            <b/>
            <sz val="8"/>
            <rFont val="Tahoma"/>
            <family val="2"/>
          </rPr>
          <t xml:space="preserve">
Show me pairs of metric units that can complete the statements below:
i) 1 ______ = 1000 ______
ii) 1 ______ = 100 ______
iii) 1 ______ = 10 ______
What is the same/different about:
- mm, cm ,m,km
- mg, g, kg,
- km, kg, l 
Convince me how to read a scale on measuring equipment.
</t>
        </r>
      </text>
    </comment>
    <comment ref="D22" authorId="0">
      <text>
        <r>
          <rPr>
            <b/>
            <sz val="8"/>
            <rFont val="Tahoma"/>
            <family val="2"/>
          </rPr>
          <t>e.g.
- measure and draw lengths and angles accurately (±2mm ±5º)
- interpret scales on a range of measuring instruments, including vertical scales, (e.g. thermometer, tape measure, ruler…) and scales around a circle or semi-circle, (e.g. for measuring time, mass, angle…)</t>
        </r>
      </text>
    </comment>
    <comment ref="E22" authorId="0">
      <text>
        <r>
          <rPr>
            <b/>
            <u val="single"/>
            <sz val="8"/>
            <rFont val="Tahoma"/>
            <family val="2"/>
          </rPr>
          <t>Probing Questions</t>
        </r>
        <r>
          <rPr>
            <b/>
            <sz val="8"/>
            <rFont val="Tahoma"/>
            <family val="2"/>
          </rPr>
          <t xml:space="preserve">
Show me i) an acute angle ii) an obtuse angle
What is the same/different about:
Drawing a line, drawing an angle
Convince me how you decide what each division on the scale represents.
</t>
        </r>
      </text>
    </comment>
    <comment ref="D18" authorId="0">
      <text>
        <r>
          <rPr>
            <b/>
            <sz val="8"/>
            <rFont val="Tahoma"/>
            <family val="2"/>
          </rPr>
          <t>e.g.
- recognise and name most quadrilaterals e.g. trapezium, parallelogram, rhombus
- recognise right-angled, equilateral, isosceles and scalene triangles
- recognise an oblique line of symmetry in a shape
- use mathematical terms such as horizontal, vertical, congruent (same size, same shape)
- understand properties of shapes, e.g. why a square is a special rectangle</t>
        </r>
      </text>
    </comment>
    <comment ref="E18" authorId="0">
      <text>
        <r>
          <rPr>
            <b/>
            <u val="single"/>
            <sz val="8"/>
            <rFont val="Tahoma"/>
            <family val="2"/>
          </rPr>
          <t>Probing Questions</t>
        </r>
        <r>
          <rPr>
            <b/>
            <sz val="8"/>
            <rFont val="Tahoma"/>
            <family val="2"/>
          </rPr>
          <t xml:space="preserve">
Show me:
- a triangle that is i) isosceles ii)  equilateral iii) right angled iv) scalene 
- a i) trapezium, ii) parallelogram, iii) rhombus
- a pair of congruent shapes
True/Never/Sometimes: 
- A square is a rectangle
- A rectangle is a square
- A rectangle is a trapezium
- A rectangle is a parallelogram
- A square is a rhombus
What is the same/different about:
rectangle, trapezium, parallelogram, rhombus
square, equilateral triangle, trapezium, scalene triangle
Convince me that:
- a triangle is i) isosceles ii)  equilateral iii) right angled iv) scalene 
- a square is a rectangle but a rectangle is not necessarily a square
</t>
        </r>
        <r>
          <rPr>
            <sz val="10"/>
            <rFont val="Tahoma"/>
            <family val="0"/>
          </rPr>
          <t xml:space="preserve">
</t>
        </r>
      </text>
    </comment>
    <comment ref="D25" authorId="0">
      <text>
        <r>
          <rPr>
            <b/>
            <sz val="8"/>
            <rFont val="Tahoma"/>
            <family val="0"/>
          </rPr>
          <t>e.g.
­ calculate ‘missing angles’ in triangles, including isosceles triangles or right angled triangles, when only one/one other angle is given
­ calculate angles on a straight line or at a point such as the angle between the hands of a clock, or intersecting  diagonals at the centre of a regular hexagon
­ understand ‘parallel’ and begin to understand ‘perpendicular’ in relation to edges or faces
­ classify quadrilaterals, including trapezium, using properties such as number of parallel sides</t>
        </r>
      </text>
    </comment>
    <comment ref="E25" authorId="0">
      <text>
        <r>
          <rPr>
            <b/>
            <u val="single"/>
            <sz val="8"/>
            <rFont val="Tahoma"/>
            <family val="2"/>
          </rPr>
          <t>Probing Questions</t>
        </r>
        <r>
          <rPr>
            <b/>
            <sz val="8"/>
            <rFont val="Tahoma"/>
            <family val="2"/>
          </rPr>
          <t xml:space="preserve">
Show me:
• a triangle with, (i) exactly one acute angle, (ii) two acute angles, (iii) exactly one obtuse angle
• three angles of a triangle
• three angles that meet at a point
True/Never/Sometimes: 
• You can draw a triangle with, (i) one acute angle, (ii) two acute angles. (iii) one obtuse angle, (iv) two obtuse angles
• The sum of the angles in a triangle is 180˚
• The sum of the angles at a point is 180˚
Convince me that:
• the sum of the angles in a triangle is 180˚.
• the sum of the angles at a point is 360˚.
</t>
        </r>
      </text>
    </comment>
    <comment ref="D24" authorId="0">
      <text>
        <r>
          <rPr>
            <b/>
            <sz val="8"/>
            <rFont val="Tahoma"/>
            <family val="0"/>
          </rPr>
          <t xml:space="preserve">e.g.
­ find lines of reflection symmetry in shapes and diagrams
- draw shapes with a fixed number of lines of symmetry 
- recognise the rotation symmetry of familiar shapes, such as parallelograms and regular polygons.
</t>
        </r>
        <r>
          <rPr>
            <b/>
            <u val="single"/>
            <sz val="8"/>
            <rFont val="Tahoma"/>
            <family val="2"/>
          </rPr>
          <t>Also: reason about shapes, positions and movements, e.g.</t>
        </r>
        <r>
          <rPr>
            <b/>
            <sz val="8"/>
            <rFont val="Tahoma"/>
            <family val="0"/>
          </rPr>
          <t xml:space="preserve">
­ visualise a 3-D shape from its net and match vertices that will be joined
- visualise where patterns drawn on a 3-D shape will occur on its net 
</t>
        </r>
      </text>
    </comment>
    <comment ref="E24" authorId="0">
      <text>
        <r>
          <rPr>
            <b/>
            <u val="single"/>
            <sz val="8"/>
            <rFont val="Tahoma"/>
            <family val="2"/>
          </rPr>
          <t>Probing Questions</t>
        </r>
        <r>
          <rPr>
            <b/>
            <sz val="8"/>
            <rFont val="Tahoma"/>
            <family val="2"/>
          </rPr>
          <t xml:space="preserve">
Show me:
• a quadrilateral that has i) no lines of symmetry ii) 1 line of symmetry, iii) 2 lines, iv) 4 lines.
• a polygon that has i) no lines of symmetry ii) 1 line of symmetry, iii) 2 lines, iv) 3 lines v) more than 4 lines
• a quadrilateral that has i) no rotational symmetry ii) order of rotational symmetry 1, iii) order of rotational symmetry 2 iv) order of rotational symmetry 4
• a polygon that has i) no rotational symmetry ii) order of rotational symmetry 1, iii) order of rotational symmetry 2 iv) order of rotational symmetry 3 v) order of rotational symmetry greater than 4.
True/Never/Sometimes: 
• Quadrilaterals have at least 2 lines of symmetry
• Quadrilaterals have at least rotational symmetry of order 2
• Polygons are symmetrical
• A trapezium has one line of symmetry
Convince me that a rectangle has only two lines of symmetry
</t>
        </r>
      </text>
    </comment>
    <comment ref="D26" authorId="0">
      <text>
        <r>
          <rPr>
            <b/>
            <sz val="8"/>
            <rFont val="Tahoma"/>
            <family val="0"/>
          </rPr>
          <t xml:space="preserve">e.g.
­ reflect shapes in oblique (45°) mirror lines where the shape either does not touch the mirror line, or where the shape crosses the mirror line
­ reflect shapes not presented on grids, by measuring perpendicular distances to/from the mirror
­ reflect shapes in two mirror lines, where the shape is not parallel or perpendicular to either mirror
­ rotate shapes, through 90° or 180°, when the centre of rotation is a vertex of the shape and recognise such rotations
­ translate shapes along an oblique line </t>
        </r>
      </text>
    </comment>
    <comment ref="E26" authorId="0">
      <text>
        <r>
          <rPr>
            <b/>
            <u val="single"/>
            <sz val="8"/>
            <rFont val="Tahoma"/>
            <family val="2"/>
          </rPr>
          <t>Probing Questions</t>
        </r>
        <r>
          <rPr>
            <b/>
            <sz val="8"/>
            <rFont val="Tahoma"/>
            <family val="2"/>
          </rPr>
          <t xml:space="preserve">
Show me:
• a (i) reflection that is easy to do (ii) a rotation that is easy to do.
• (i) reflection that is hard to do (ii) a rotation that is hard to do.
True/Never/Sometimes: 
• Reflected shapes are the same size and shape as the original shape.
• Rotated shapes are the same size and shape as the original shape.
• Translated shapes are the same size and shape as the original shape.
• Rotating a shape through 180° results in the same image as reflection into a mirror line presented at 45°.
What is the same/different:
rotation, reflection, translation
Convince me how to:
• reflect a shape into a mirror line presented at 45°.
• reflect a shape into a mirror line where the shape touches the line. 
• rotate a shape or object about its centre.
• rotate a shape or object about a vertex.
• translate a shape or object.
 </t>
        </r>
      </text>
    </comment>
    <comment ref="D30" authorId="0">
      <text>
        <r>
          <rPr>
            <b/>
            <sz val="8"/>
            <rFont val="Tahoma"/>
            <family val="0"/>
          </rPr>
          <t xml:space="preserve">e.g.
­ find the length of a rectangle given its perimeter and width  
- find the area or perimeter of simple L shapes, given some edge lengths 
- draw a parallelogram or trapezium of a given area on a square grid
­ reason about special triangles and quadrilaterals e.g. given the perimeter and one side of an isosceles triangle, find both possible triangles 
</t>
        </r>
        <r>
          <rPr>
            <sz val="8"/>
            <rFont val="Tahoma"/>
            <family val="0"/>
          </rPr>
          <t xml:space="preserve">
</t>
        </r>
      </text>
    </comment>
    <comment ref="E30" authorId="0">
      <text>
        <r>
          <rPr>
            <b/>
            <u val="single"/>
            <sz val="8"/>
            <rFont val="Tahoma"/>
            <family val="2"/>
          </rPr>
          <t>Probing Questions</t>
        </r>
        <r>
          <rPr>
            <b/>
            <sz val="8"/>
            <rFont val="Tahoma"/>
            <family val="2"/>
          </rPr>
          <t xml:space="preserve">
Show me a rectangle:
• with an area of 24cm2.
• that has a perimeter of 24cm
• that has an area &lt; perimeter
• that has an area = perimeter
True/Never/Sometimes: 
• Area of a rectangle = Perimeter of a rectangle
• Area of a rectangle &lt; Perimeter of a rectangle
• Area of a rectangle &gt; Perimeter of a rectangle
• The area of a rectangle can be found by ‘number of squares in a row times number of rows’
What is the same/different about:
Area, Perimeter
Convince me how to:
• find the area of compound shapes formed from rectangles.
• find the area of a rectangle given its perimeter and width.
</t>
        </r>
      </text>
    </comment>
    <comment ref="D27" authorId="0">
      <text>
        <r>
          <rPr>
            <b/>
            <sz val="8"/>
            <rFont val="Tahoma"/>
            <family val="0"/>
          </rPr>
          <t>e.g.
­ measure and draw reflex angles to the nearest degree, when neither edge is horizontal / vertical
­ construct a triangle given the length of two sides and the angle between them (accurate to 1mm and 2°)</t>
        </r>
      </text>
    </comment>
    <comment ref="E27" authorId="0">
      <text>
        <r>
          <rPr>
            <b/>
            <u val="single"/>
            <sz val="8"/>
            <rFont val="Tahoma"/>
            <family val="2"/>
          </rPr>
          <t>Probing Questions</t>
        </r>
        <r>
          <rPr>
            <b/>
            <sz val="8"/>
            <rFont val="Tahoma"/>
            <family val="2"/>
          </rPr>
          <t xml:space="preserve">
Show me i) an acute angle ii) an obtuse angle iii) a reflex angle
True/Never/Sometimes: 
• To draw a triangle you need to know the size of all three angles
• To draw a triangle you need to know the size of all three sides.
Convince me:
• how to draw a reflex angle with a 180° protractor.
• why I should estimate the size of an angle before measuring it.
</t>
        </r>
      </text>
    </comment>
    <comment ref="D29" authorId="0">
      <text>
        <r>
          <rPr>
            <b/>
            <u val="single"/>
            <sz val="8"/>
            <rFont val="Tahoma"/>
            <family val="2"/>
          </rPr>
          <t>Change a larger unit into a smaller one.  e.g.</t>
        </r>
        <r>
          <rPr>
            <b/>
            <sz val="8"/>
            <rFont val="Tahoma"/>
            <family val="0"/>
          </rPr>
          <t xml:space="preserve"> 
- Change 36 centilitres into millilitres
- Change 0.89km into metres
- Change 0.56 litres into millilitres
</t>
        </r>
        <r>
          <rPr>
            <b/>
            <u val="single"/>
            <sz val="8"/>
            <rFont val="Tahoma"/>
            <family val="2"/>
          </rPr>
          <t>Change a smaller unit into a larger one. e.g.</t>
        </r>
        <r>
          <rPr>
            <b/>
            <sz val="8"/>
            <rFont val="Tahoma"/>
            <family val="0"/>
          </rPr>
          <t xml:space="preserve">
- Change 750 g into kilograms
- Change 237 ml into litres
- Change 3 cm into metres
- Change 4mm into centimetres
­ work out approximately how many km are equivalent to 20 miles 
- solve problems such as 1.5kg ÷ 30g
- explain what each labelled division represents on a scale</t>
        </r>
      </text>
    </comment>
    <comment ref="E29" authorId="0">
      <text>
        <r>
          <rPr>
            <b/>
            <u val="single"/>
            <sz val="8"/>
            <rFont val="Tahoma"/>
            <family val="2"/>
          </rPr>
          <t xml:space="preserve">Probing Questions
</t>
        </r>
        <r>
          <rPr>
            <b/>
            <sz val="8"/>
            <rFont val="Tahoma"/>
            <family val="2"/>
          </rPr>
          <t xml:space="preserve">Show me:
• a metric equivalent of an imperial measurement.
• another measurement that is the same as i) 3m ii) 2 kg
What is the same/different:
• metres, miles, kilometres, inches
• grams, kilograms, kilometres, millimetres
• mile, litre, gallon, pounds 
Convince me how you would change:
• metres into feet
• km into miles 
• g into kilograms
Convince me that 80p a litre is better value for money than £4 for a gallon of petrol.
</t>
        </r>
      </text>
    </comment>
    <comment ref="E28" authorId="0">
      <text>
        <r>
          <rPr>
            <b/>
            <u val="single"/>
            <sz val="8"/>
            <rFont val="Tahoma"/>
            <family val="2"/>
          </rPr>
          <t xml:space="preserve">Probing Questions
</t>
        </r>
        <r>
          <rPr>
            <b/>
            <sz val="8"/>
            <rFont val="Tahoma"/>
            <family val="2"/>
          </rPr>
          <t xml:space="preserve">Show me a scale measuring i) 50cm ii) 25 kg iii) 4 litres 
Convince me:
• how to read a scale on measuring equipment.
• how to decide what each labelled division represents.
</t>
        </r>
      </text>
    </comment>
    <comment ref="E13" authorId="0">
      <text>
        <r>
          <rPr>
            <b/>
            <u val="single"/>
            <sz val="8"/>
            <rFont val="Tahoma"/>
            <family val="2"/>
          </rPr>
          <t>Probing Questions</t>
        </r>
        <r>
          <rPr>
            <b/>
            <sz val="8"/>
            <rFont val="Tahoma"/>
            <family val="2"/>
          </rPr>
          <t xml:space="preserve">
Show me an example of a net of a …, and another…
What is the same / different about these two nets? 
- different nets of the same shape
- of different shapes
How can you change this to make it the net of a …? (start with an incorrect net)
How can you change this net (e.g. cuboid) to make it the net for this shape (e.g. cube)? How many / which faces do you need to change / add / remove?
True / Never / Sometimes:
- A cuboid has 2 square faces and 4 rectangular faces.
- A triangular prism has 2 triangular faces and 3 rectangular faces.
- The square faces of a cube are all the same size.Convince me that this cannot be the net of the …</t>
        </r>
      </text>
    </comment>
    <comment ref="E15" authorId="0">
      <text>
        <r>
          <rPr>
            <b/>
            <u val="single"/>
            <sz val="8"/>
            <rFont val="Tahoma"/>
            <family val="2"/>
          </rPr>
          <t>Probing Questions</t>
        </r>
        <r>
          <rPr>
            <b/>
            <sz val="8"/>
            <rFont val="Tahoma"/>
            <family val="2"/>
          </rPr>
          <t xml:space="preserve">
Show me an example of the instructions you could use to get someone (in classroom) to move from … to … Give different instructions for the same movement.
Show me an example of the instructions you could use to get from this square to this square (on a grid). Give different instructions for the same movement.
Show me an example of the compass directions you could use to get from … to … (on a map). Give different instructions for the same movement.
How can you change these directions so they start at / end at / avoid going past the … ?
True / Never / Sometimes, using a map of the school:
- To get to the office, I must go past the staff room.
- I can get from Class 2 to Class 5 without turning right.
- I will have to turn 4 times on my way from the hall to the Class 3.
- Each classroom is next to the corridor.
- When I’m facing the notice board, the head teacher’s office is on the right.
- The stockroom is between the front door and the toilets.</t>
        </r>
      </text>
    </comment>
    <comment ref="D8" authorId="0">
      <text>
        <r>
          <rPr>
            <b/>
            <sz val="8"/>
            <rFont val="Tahoma"/>
            <family val="2"/>
          </rPr>
          <t>e.g.
- explain/ decsribe where an object has been placed using terms such as under, over, between, next to, beside, above, below, on top of, behind, in front of.Give instructions involving the position of an object/s, evaluate the accuracy of their instructions and adjust them accordingly</t>
        </r>
      </text>
    </comment>
    <comment ref="E8" authorId="0">
      <text>
        <r>
          <rPr>
            <b/>
            <u val="single"/>
            <sz val="8"/>
            <rFont val="Tahoma"/>
            <family val="2"/>
          </rPr>
          <t>Probing Questions</t>
        </r>
        <r>
          <rPr>
            <b/>
            <sz val="8"/>
            <rFont val="Tahoma"/>
            <family val="2"/>
          </rPr>
          <t xml:space="preserve">
Tell me a story about the position of this object.
What is wrong with this set of instructions? (Give a set of positional instructions about an object that are incorrect.).  Can you give a correct set of instructions?</t>
        </r>
      </text>
    </comment>
    <comment ref="D11" authorId="0">
      <text>
        <r>
          <rPr>
            <b/>
            <sz val="8"/>
            <rFont val="Tahoma"/>
            <family val="2"/>
          </rPr>
          <t>e.g.
- begin to use numbers to describe continuous measures. For example length, weight or time durationUse numbers to make comparisons between measures such as two different lengths or the passage of time</t>
        </r>
      </text>
    </comment>
    <comment ref="E11" authorId="0">
      <text>
        <r>
          <rPr>
            <b/>
            <u val="single"/>
            <sz val="8"/>
            <rFont val="Tahoma"/>
            <family val="2"/>
          </rPr>
          <t>Probing Questions</t>
        </r>
        <r>
          <rPr>
            <b/>
            <sz val="8"/>
            <rFont val="Tahoma"/>
            <family val="2"/>
          </rPr>
          <t xml:space="preserve">
Tell me a story about these times. (Encourage the children to use numbers to describe the passage of time between two events for example cooking, swimming, sleeping)
Convince me that this piece of string is longer than this one. 
True/ Never/ Sometimes: You only use numbers to count real objects
</t>
        </r>
      </text>
    </comment>
    <comment ref="D13" authorId="0">
      <text>
        <r>
          <rPr>
            <b/>
            <sz val="8"/>
            <rFont val="Tahoma"/>
            <family val="2"/>
          </rPr>
          <t>e.g.
- describe the faces on familiar 3-D shapes, e.g. A square-based pyramid has one square face and four triangular faces.
- use nets to make 3-D shapes</t>
        </r>
      </text>
    </comment>
    <comment ref="D15" authorId="0">
      <text>
        <r>
          <rPr>
            <b/>
            <sz val="8"/>
            <rFont val="Tahoma"/>
            <family val="2"/>
          </rPr>
          <t>e.g.
- use everyday words to describe position and movement.
- use coordinates to describe position on a grid.Use the eight compass directions N, S, E, W, NE, NW, SE, SW.</t>
        </r>
      </text>
    </comment>
    <comment ref="D2" authorId="0">
      <text>
        <r>
          <rPr>
            <b/>
            <sz val="8"/>
            <rFont val="Tahoma"/>
            <family val="0"/>
          </rPr>
          <t xml:space="preserve">e.g.
- Classify shapes, saying how they have selected them
- Use properties such as large, small, triangles, roll, stack
- Begin to refer to some features of shapes such as side and corner
- Begin to name the shapes they use in the context of an activity
</t>
        </r>
      </text>
    </comment>
    <comment ref="D3" authorId="0">
      <text>
        <r>
          <rPr>
            <b/>
            <sz val="8"/>
            <rFont val="Tahoma"/>
            <family val="0"/>
          </rPr>
          <t xml:space="preserve">e.g.
- Respond to and use positional language e.g. ‘behind’, under’, ‘on top of’, ‘next to’, ‘in between’… 
- Respond to and use directional language e.g. ‘forwards’, ‘backwards’, ‘turn’
</t>
        </r>
      </text>
    </comment>
    <comment ref="D4" authorId="0">
      <text>
        <r>
          <rPr>
            <b/>
            <sz val="8"/>
            <rFont val="Tahoma"/>
            <family val="0"/>
          </rPr>
          <t xml:space="preserve">e.g.
- Compare and order lengths 
- Respond to and use the language of comparison: longer, longest, shorter, shortest, more, less, heavier, lighter
- Check which of two objects is heavier/lighter and begin to put three objects into order
- Find objects that are longer/shorter than a metre, heavier/lighter than 500 grams, hold more/less than 1 litre
</t>
        </r>
      </text>
    </comment>
    <comment ref="D5" authorId="0">
      <text>
        <r>
          <rPr>
            <b/>
            <sz val="8"/>
            <rFont val="Tahoma"/>
            <family val="0"/>
          </rPr>
          <t xml:space="preserve">e.g.
- Order everyday events and describe the sequence
- Use the vocabulary of time including days of the week 
- Read the time on an analogue clock at the hour and beginning to know the half hour
</t>
        </r>
      </text>
    </comment>
    <comment ref="E2" authorId="0">
      <text>
        <r>
          <rPr>
            <b/>
            <u val="single"/>
            <sz val="8"/>
            <rFont val="Tahoma"/>
            <family val="2"/>
          </rPr>
          <t>Probing Questions</t>
        </r>
        <r>
          <rPr>
            <b/>
            <sz val="8"/>
            <rFont val="Tahoma"/>
            <family val="2"/>
          </rPr>
          <t xml:space="preserve">
Show me a 2D (or 3D) shape with … sides, (or straight sides, a curved side, corners, flat faces) 
What is the same/different about: 
- A square and a rectangle
- A circle and a semi-circle
How can you change this four-sided shape to make it a square? (using geoboard) 
True/Never/Sometimes:
A shape with 4 straight sides is a square
</t>
        </r>
      </text>
    </comment>
    <comment ref="E3" authorId="0">
      <text>
        <r>
          <rPr>
            <b/>
            <u val="single"/>
            <sz val="8"/>
            <rFont val="Tahoma"/>
            <family val="2"/>
          </rPr>
          <t>Probing Questions</t>
        </r>
        <r>
          <rPr>
            <b/>
            <sz val="8"/>
            <rFont val="Tahoma"/>
            <family val="2"/>
          </rPr>
          <t xml:space="preserve">
Given a set of shapes – ask questions such as where is the triangle?                           
(Given a cuboid and a cylinder, for example) convince me that the cylinder is behind the cuboid.
</t>
        </r>
      </text>
    </comment>
    <comment ref="E4" authorId="0">
      <text>
        <r>
          <rPr>
            <b/>
            <u val="single"/>
            <sz val="8"/>
            <rFont val="Tahoma"/>
            <family val="2"/>
          </rPr>
          <t>Probing Questions</t>
        </r>
        <r>
          <rPr>
            <b/>
            <sz val="8"/>
            <rFont val="Tahoma"/>
            <family val="2"/>
          </rPr>
          <t xml:space="preserve">
Show me two bottles and tell me which can hold the most water and which can hold the least
Show me two books and tell me which is heaviest and which is lightest
True/Never/Sometimes:
Bigger objects are heavier than smaller objects
Convince me that this bottle can hold more water
</t>
        </r>
      </text>
    </comment>
    <comment ref="E5" authorId="0">
      <text>
        <r>
          <rPr>
            <b/>
            <u val="single"/>
            <sz val="8"/>
            <rFont val="Tahoma"/>
            <family val="2"/>
          </rPr>
          <t>Probing Questions</t>
        </r>
        <r>
          <rPr>
            <b/>
            <sz val="8"/>
            <rFont val="Tahoma"/>
            <family val="2"/>
          </rPr>
          <t xml:space="preserve">
Tell me something you do before you go to school, something else, something else … put them in order
Why are the prizes awarded after a race instead of before a race?
True/Never/Sometimes:
- I get dressed before I have my breakfast
- We have assembly after lunch
</t>
        </r>
      </text>
    </comment>
  </commentList>
</comments>
</file>

<file path=xl/comments8.xml><?xml version="1.0" encoding="utf-8"?>
<comments xmlns="http://schemas.openxmlformats.org/spreadsheetml/2006/main">
  <authors>
    <author>mnixon</author>
  </authors>
  <commentList>
    <comment ref="D5" authorId="0">
      <text>
        <r>
          <rPr>
            <b/>
            <sz val="8"/>
            <rFont val="Tahoma"/>
            <family val="0"/>
          </rPr>
          <t xml:space="preserve">e.g.
­ sort a given set of shapes using two criteria such as triangle / not triangle and blue / not blue
</t>
        </r>
      </text>
    </comment>
    <comment ref="D8" authorId="0">
      <text>
        <r>
          <rPr>
            <b/>
            <sz val="8"/>
            <rFont val="Tahoma"/>
            <family val="0"/>
          </rPr>
          <t>e.g.
­ present information in lists, tables and simple graphs where one symbol or block represents one unit</t>
        </r>
        <r>
          <rPr>
            <sz val="8"/>
            <rFont val="Tahoma"/>
            <family val="0"/>
          </rPr>
          <t xml:space="preserve">
</t>
        </r>
      </text>
    </comment>
    <comment ref="D10" authorId="0">
      <text>
        <r>
          <rPr>
            <b/>
            <sz val="8"/>
            <rFont val="Tahoma"/>
            <family val="0"/>
          </rPr>
          <t>e.g. 
­ decide what data to collect to answer a question such as 'what is the most common way to travel to school?'
­ make appropriate choices for recording data, e.g. a tally chart or  frequency table</t>
        </r>
        <r>
          <rPr>
            <sz val="8"/>
            <rFont val="Tahoma"/>
            <family val="0"/>
          </rPr>
          <t xml:space="preserve">
</t>
        </r>
      </text>
    </comment>
    <comment ref="D13" authorId="0">
      <text>
        <r>
          <rPr>
            <b/>
            <sz val="8"/>
            <rFont val="Tahoma"/>
            <family val="0"/>
          </rPr>
          <t xml:space="preserve">e.g.
­ use a key to interpret represented data
­ read scales labelled in twos, fives and tens, including reading between labelled divisions such as a point halfway between 40 and 50 or 8 and 10
­ compare data e.g. say how many more… than… and recognise the category that has most/least
­ respond to questions of a more complex nature such as ‘How many children took part in this survey altogether?’ or ‘How would the data differ if we asked the children in year 6?’ 
</t>
        </r>
        <r>
          <rPr>
            <sz val="8"/>
            <rFont val="Tahoma"/>
            <family val="0"/>
          </rPr>
          <t xml:space="preserve">
</t>
        </r>
      </text>
    </comment>
    <comment ref="D24" authorId="0">
      <text>
        <r>
          <rPr>
            <b/>
            <sz val="8"/>
            <rFont val="Tahoma"/>
            <family val="0"/>
          </rPr>
          <t xml:space="preserve">e.g.
- See the full range of examples on pages 268 – 270 of the KS3 </t>
        </r>
        <r>
          <rPr>
            <b/>
            <i/>
            <sz val="8"/>
            <rFont val="Tahoma"/>
            <family val="2"/>
          </rPr>
          <t>Framework supplement of examples</t>
        </r>
        <r>
          <rPr>
            <b/>
            <sz val="8"/>
            <rFont val="Tahoma"/>
            <family val="0"/>
          </rPr>
          <t xml:space="preserve">
­ complete a 2-way table, given some of the data
­ interpret bar graphs with grouped data
­ interpret and compare pie charts where it is not necessary to measure angles
­ read between labelled divisions on a scale, for example read 34 on a scale labelled in tens or 3.7 on a scale labelled in ones, and find differences to answer, ‘How much more…?’
­ recognise the difference between discrete and continuous data
­ recognise when information is presented in a misleading way, for example compare two pie charts where the sample sizes are different
­ when drawing conclusions, identify further questions to ask
</t>
        </r>
        <r>
          <rPr>
            <sz val="8"/>
            <rFont val="Tahoma"/>
            <family val="0"/>
          </rPr>
          <t xml:space="preserve">
</t>
        </r>
      </text>
    </comment>
    <comment ref="D26" authorId="0">
      <text>
        <r>
          <rPr>
            <b/>
            <sz val="8"/>
            <rFont val="Tahoma"/>
            <family val="0"/>
          </rPr>
          <t>e.g.
Investigation of jumping or throwing distances:
- Check that the data collection sheet is designed to record all factors that may have a bearing on the distance jumped or thrown, such as age or height.  
- Decide the degree of accuracy needed for each factor.  
- Recognise that collecting too much information will slow down the experiment; too little may limit its scope.</t>
        </r>
        <r>
          <rPr>
            <sz val="8"/>
            <rFont val="Tahoma"/>
            <family val="0"/>
          </rPr>
          <t xml:space="preserve">
</t>
        </r>
      </text>
    </comment>
    <comment ref="D27" authorId="0">
      <text>
        <r>
          <rPr>
            <b/>
            <sz val="8"/>
            <rFont val="Tahoma"/>
            <family val="0"/>
          </rPr>
          <t>e.g.
- understand that pie charts are mainly suitable for categorical data.  They should draw pie charts using ICT and by hand, usually using a calculator to find angles
- draw compound bar charts with subcategories
- use frequency diagrams for continuous data and know that the divisions between bars should be labelled
- know that it can be appropriate to join points on a line graph in order to compare trends over time</t>
        </r>
        <r>
          <rPr>
            <sz val="8"/>
            <rFont val="Tahoma"/>
            <family val="0"/>
          </rPr>
          <t xml:space="preserve">
</t>
        </r>
      </text>
    </comment>
    <comment ref="D30" authorId="0">
      <text>
        <r>
          <rPr>
            <b/>
            <sz val="8"/>
            <rFont val="Tahoma"/>
            <family val="0"/>
          </rPr>
          <t xml:space="preserve">e.g.
- using selected tables, graphs and diagrams to support; describe the current incidence of male and female smoking in the UK, using frequency diagrams to demonstrate the peak age groups.  Show how the position has changed over the past 20 years; using line graphs.  Conclude that the only group of smokers on the increase is females aged 15 -25.  </t>
        </r>
        <r>
          <rPr>
            <sz val="8"/>
            <rFont val="Tahoma"/>
            <family val="0"/>
          </rPr>
          <t xml:space="preserve">
</t>
        </r>
      </text>
    </comment>
    <comment ref="D29" authorId="0">
      <text>
        <r>
          <rPr>
            <b/>
            <sz val="8"/>
            <rFont val="Tahoma"/>
            <family val="0"/>
          </rPr>
          <t>e.g.
- Two coins are thrown at the same time.  There are four possible outcomes: HH, HT, TH, TT.  How many possible outcomes are there if:
· Three coins are used?
· Four coins are used?
· Five coins are used?</t>
        </r>
        <r>
          <rPr>
            <sz val="8"/>
            <rFont val="Tahoma"/>
            <family val="0"/>
          </rPr>
          <t xml:space="preserve">
</t>
        </r>
      </text>
    </comment>
    <comment ref="D28" authorId="0">
      <text>
        <r>
          <rPr>
            <b/>
            <sz val="8"/>
            <rFont val="Tahoma"/>
            <family val="0"/>
          </rPr>
          <t>e.g.
- use a possibility space diagram to show all outcomes when two dice are rolled together</t>
        </r>
        <r>
          <rPr>
            <sz val="8"/>
            <rFont val="Tahoma"/>
            <family val="0"/>
          </rPr>
          <t xml:space="preserve">
</t>
        </r>
      </text>
    </comment>
    <comment ref="D31" authorId="0">
      <text>
        <r>
          <rPr>
            <b/>
            <sz val="8"/>
            <rFont val="Tahoma"/>
            <family val="0"/>
          </rPr>
          <t xml:space="preserve">See the range of examples on page 249 of the KS3 </t>
        </r>
        <r>
          <rPr>
            <b/>
            <i/>
            <sz val="8"/>
            <rFont val="Tahoma"/>
            <family val="2"/>
          </rPr>
          <t>Framework supplement of examples</t>
        </r>
        <r>
          <rPr>
            <b/>
            <sz val="8"/>
            <rFont val="Tahoma"/>
            <family val="0"/>
          </rPr>
          <t xml:space="preserve">
e.g.
- Are development indicators (for countries) consistent with each other?
- How available are fairly-traded goods in local shops?</t>
        </r>
        <r>
          <rPr>
            <sz val="8"/>
            <rFont val="Tahoma"/>
            <family val="0"/>
          </rPr>
          <t xml:space="preserve">
</t>
        </r>
      </text>
    </comment>
    <comment ref="D32" authorId="0">
      <text>
        <r>
          <rPr>
            <b/>
            <sz val="8"/>
            <rFont val="Tahoma"/>
            <family val="0"/>
          </rPr>
          <t>e.g.
- use superimposed frequency polygons in preference to bar charts
- when plotting a line of best fit, find the mean point (x,y)
- make a prediction using a line of best fit
- recognise the fact that the prediction is subject to error
- recognise the fact that the line of best fit should not pass beyond the range of known values</t>
        </r>
      </text>
    </comment>
    <comment ref="D33" authorId="0">
      <text>
        <r>
          <rPr>
            <b/>
            <sz val="8"/>
            <rFont val="Tahoma"/>
            <family val="0"/>
          </rPr>
          <t>e.g.
- recognise the meaning of 'calculate an estimate' when estimating the mean
- estimate the median and range from a grouped frequency table
- estimate the mean from a grouped frequency diagram</t>
        </r>
        <r>
          <rPr>
            <sz val="8"/>
            <rFont val="Tahoma"/>
            <family val="0"/>
          </rPr>
          <t xml:space="preserve">
</t>
        </r>
      </text>
    </comment>
    <comment ref="D34" authorId="0">
      <text>
        <r>
          <rPr>
            <b/>
            <sz val="8"/>
            <rFont val="Tahoma"/>
            <family val="0"/>
          </rPr>
          <t xml:space="preserve">See the range of examples on page 273 of the KS3 </t>
        </r>
        <r>
          <rPr>
            <b/>
            <i/>
            <sz val="8"/>
            <rFont val="Tahoma"/>
            <family val="2"/>
          </rPr>
          <t>Framework supplement of examples</t>
        </r>
        <r>
          <rPr>
            <b/>
            <sz val="8"/>
            <rFont val="Tahoma"/>
            <family val="0"/>
          </rPr>
          <t xml:space="preserve">
</t>
        </r>
        <r>
          <rPr>
            <b/>
            <sz val="8"/>
            <rFont val="Tahoma"/>
            <family val="2"/>
          </rPr>
          <t>e.g.
- compare athletic performances in different year groups
- compare populations</t>
        </r>
      </text>
    </comment>
    <comment ref="D35" authorId="0">
      <text>
        <r>
          <rPr>
            <b/>
            <sz val="8"/>
            <rFont val="Tahoma"/>
            <family val="0"/>
          </rPr>
          <t>e.g.
- recognise that repeated trials result in experimental probability tending to a limit, and that this limit may be the only way to estimate probability</t>
        </r>
        <r>
          <rPr>
            <sz val="8"/>
            <rFont val="Tahoma"/>
            <family val="0"/>
          </rPr>
          <t xml:space="preserve">
</t>
        </r>
      </text>
    </comment>
    <comment ref="D36" authorId="0">
      <text>
        <r>
          <rPr>
            <b/>
            <sz val="8"/>
            <rFont val="Tahoma"/>
            <family val="0"/>
          </rPr>
          <t xml:space="preserve">e.g.
- examine data for cause and effect
- try to explain anomalies (see example on p.271 of KS3 </t>
        </r>
        <r>
          <rPr>
            <b/>
            <i/>
            <sz val="8"/>
            <rFont val="Tahoma"/>
            <family val="2"/>
          </rPr>
          <t xml:space="preserve">Framework supplement of examples </t>
        </r>
        <r>
          <rPr>
            <b/>
            <sz val="8"/>
            <rFont val="Tahoma"/>
            <family val="0"/>
          </rPr>
          <t>- engine size / acceleration)
- recognise that establishing a correlation or connection in statistical situations does not necessarily imply that one variable causes change to another, and that there may be external factors affecting both.</t>
        </r>
      </text>
    </comment>
    <comment ref="D37" authorId="0">
      <text>
        <r>
          <rPr>
            <b/>
            <sz val="8"/>
            <rFont val="Tahoma"/>
            <family val="0"/>
          </rPr>
          <t>e.g.
- estimate the median from a cumulative frequency curve
- estimate the upper and lower quartiles from a cumulative frequency curve</t>
        </r>
        <r>
          <rPr>
            <sz val="8"/>
            <rFont val="Tahoma"/>
            <family val="0"/>
          </rPr>
          <t xml:space="preserve">
</t>
        </r>
        <r>
          <rPr>
            <b/>
            <sz val="8"/>
            <rFont val="Tahoma"/>
            <family val="2"/>
          </rPr>
          <t>- find the interquartile range
- use a cumulative frequency curve to find the number of pieces of data above / below a particular value</t>
        </r>
      </text>
    </comment>
    <comment ref="D38" authorId="0">
      <text>
        <r>
          <rPr>
            <b/>
            <sz val="8"/>
            <rFont val="Tahoma"/>
            <family val="0"/>
          </rPr>
          <t>e.g.
- construct and interpret comparative box-plots</t>
        </r>
        <r>
          <rPr>
            <sz val="8"/>
            <rFont val="Tahoma"/>
            <family val="0"/>
          </rPr>
          <t xml:space="preserve">
</t>
        </r>
        <r>
          <rPr>
            <b/>
            <sz val="8"/>
            <rFont val="Tahoma"/>
            <family val="2"/>
          </rPr>
          <t xml:space="preserve">See the range of examples on page 273 of the KS3 </t>
        </r>
        <r>
          <rPr>
            <b/>
            <i/>
            <sz val="8"/>
            <rFont val="Tahoma"/>
            <family val="2"/>
          </rPr>
          <t>Framework supplement of examples</t>
        </r>
      </text>
    </comment>
    <comment ref="D39" authorId="0">
      <text>
        <r>
          <rPr>
            <b/>
            <sz val="8"/>
            <rFont val="Tahoma"/>
            <family val="0"/>
          </rPr>
          <t>e.g.
- A bag contains 4 blue counters and 5 red counters.  Billy picks a counter (without looking), replaces it, and then picks again.  What is the probability that he picks one counter of each colour?</t>
        </r>
        <r>
          <rPr>
            <sz val="8"/>
            <rFont val="Tahoma"/>
            <family val="0"/>
          </rPr>
          <t xml:space="preserve">
</t>
        </r>
      </text>
    </comment>
    <comment ref="D40" authorId="0">
      <text>
        <r>
          <rPr>
            <b/>
            <sz val="8"/>
            <rFont val="Tahoma"/>
            <family val="0"/>
          </rPr>
          <t>e.g.
- The probability that Nora fails her driving theory test on the first attempt is 0.1.  The probability that she passes her practical test on the first attempt is 0.6.  Complete a tree diagram based on this information and use it to find the probability that she passes both tests on the first attempt.</t>
        </r>
      </text>
    </comment>
    <comment ref="E24" authorId="0">
      <text>
        <r>
          <rPr>
            <b/>
            <u val="single"/>
            <sz val="8"/>
            <rFont val="Tahoma"/>
            <family val="2"/>
          </rPr>
          <t>Probing Questions</t>
        </r>
        <r>
          <rPr>
            <b/>
            <sz val="8"/>
            <rFont val="Tahoma"/>
            <family val="2"/>
          </rPr>
          <t xml:space="preserve">
Show me pie chart / two way table.
True/Never/Sometimes: 
• You can read the frequency from a pie chart
• You can read the proportion from a pie chart
• You can read the frequency from a bar graph
• If the section is the same size on two pie charts then the section represents the same frequency.
• In order to interpret and compare two pie charts, 
• you have to measure the angles on the pie charts. 
What is the same/different:
• fraction, percentage, proportion.
• discrete data, continuous data
Convince me how to i) draw ii) interpret
• a pie chart
• a two way table
</t>
        </r>
      </text>
    </comment>
    <comment ref="E26" authorId="0">
      <text>
        <r>
          <rPr>
            <b/>
            <u val="single"/>
            <sz val="8"/>
            <rFont val="Tahoma"/>
            <family val="2"/>
          </rPr>
          <t>Probing Questions</t>
        </r>
        <r>
          <rPr>
            <b/>
            <sz val="8"/>
            <rFont val="Tahoma"/>
            <family val="2"/>
          </rPr>
          <t xml:space="preserve">
Show me an example of a data collection sheet.
Show me an example of a class interval.
Convince me how you decided on the sample size.
</t>
        </r>
      </text>
    </comment>
    <comment ref="E27" authorId="0">
      <text>
        <r>
          <rPr>
            <b/>
            <u val="single"/>
            <sz val="8"/>
            <rFont val="Tahoma"/>
            <family val="2"/>
          </rPr>
          <t>Probing Questions</t>
        </r>
        <r>
          <rPr>
            <b/>
            <sz val="8"/>
            <rFont val="Tahoma"/>
            <family val="2"/>
          </rPr>
          <t xml:space="preserve">
Show me set of discrete data.
Show me set of continuous data.
Convince me the information you need to calculate the size of the angle for each category when drawing a pie chart.
When considering a range of graphs representing the same data:
- Which is the easiest to interpret?  Why?
- Which is most helpful in addressing the hypothesis?  Why?
</t>
        </r>
      </text>
    </comment>
    <comment ref="E28" authorId="0">
      <text>
        <r>
          <rPr>
            <b/>
            <u val="single"/>
            <sz val="8"/>
            <rFont val="Tahoma"/>
            <family val="2"/>
          </rPr>
          <t>Probing Questions</t>
        </r>
        <r>
          <rPr>
            <b/>
            <sz val="8"/>
            <rFont val="Tahoma"/>
            <family val="2"/>
          </rPr>
          <t xml:space="preserve">
Show me an example of a possibility space.
What is wrong:
- The probability of getting exactly one head when tossing two coins is ¼ .
- The probability of getting two sixes when rolling two fair dice is 1/12
Convince me that the probability of getting exactly one head when tossing two coins is ½.
Convince me that the probability of getting two sixes when rolling two fair dice is 1/36. 
</t>
        </r>
      </text>
    </comment>
    <comment ref="E29" authorId="0">
      <text>
        <r>
          <rPr>
            <b/>
            <u val="single"/>
            <sz val="8"/>
            <rFont val="Tahoma"/>
            <family val="2"/>
          </rPr>
          <t>Probing Questions</t>
        </r>
        <r>
          <rPr>
            <b/>
            <sz val="8"/>
            <rFont val="Tahoma"/>
            <family val="2"/>
          </rPr>
          <t xml:space="preserve">
Show me a pair of mutually exclusive events.
True/never/sometimes: 
• The outcomes of tossing three coins are mutually exclusive
• The outcomes of rolling die and tossing a coin are  mutually exclusive
• The sum of probabilities of all mutually exclusive outcomes is 1
Convince that a pair of outcomes for an experiment  are mutually exclusive 
Convince me the sum of sum of probabilities of all mutually exclusive outcomes is 1
</t>
        </r>
      </text>
    </comment>
    <comment ref="E30" authorId="0">
      <text>
        <r>
          <rPr>
            <b/>
            <u val="single"/>
            <sz val="8"/>
            <rFont val="Tahoma"/>
            <family val="2"/>
          </rPr>
          <t>Probing Questions</t>
        </r>
        <r>
          <rPr>
            <b/>
            <sz val="8"/>
            <rFont val="Tahoma"/>
            <family val="2"/>
          </rPr>
          <t xml:space="preserve">
Show me a graph that you could use to communicate the results of a statistical survey.
Convince me why you used that i) table ii) graph
</t>
        </r>
      </text>
    </comment>
    <comment ref="E38" authorId="0">
      <text>
        <r>
          <rPr>
            <b/>
            <u val="single"/>
            <sz val="8"/>
            <rFont val="Tahoma"/>
            <family val="2"/>
          </rPr>
          <t>Probing Questions</t>
        </r>
        <r>
          <rPr>
            <b/>
            <sz val="8"/>
            <rFont val="Tahoma"/>
            <family val="2"/>
          </rPr>
          <t xml:space="preserve">
Show me an example of:
- A pair of box plots with the same median, but an interquartile range of one double the IQR of the other
- A box plot with negative skew
- An attribute / variable which has negative skew
- An attribute / variable which has positive skew</t>
        </r>
        <r>
          <rPr>
            <sz val="8"/>
            <rFont val="Tahoma"/>
            <family val="2"/>
          </rPr>
          <t xml:space="preserve">
</t>
        </r>
        <r>
          <rPr>
            <b/>
            <sz val="8"/>
            <rFont val="Tahoma"/>
            <family val="2"/>
          </rPr>
          <t>What is the same about/different about the two sets of data 7, 10, 8, 7, 4, 13, 9 and 7, 9, 3, 11, 9, 2, 6
True/Never/Sometimes: 
- Lower quartile &gt; Upper quartile
- Median = Upper quartile
- Lower quartile = Upper quartile
- Interquartile range = Range
- Median &lt; Lower quartile
Convince me that (given two sets of data/box plots) you would choose to ‘buy brand A’ instead of ‘brand B’</t>
        </r>
      </text>
    </comment>
    <comment ref="E37" authorId="0">
      <text>
        <r>
          <rPr>
            <b/>
            <u val="single"/>
            <sz val="8"/>
            <rFont val="Tahoma"/>
            <family val="2"/>
          </rPr>
          <t>Probing Questions</t>
        </r>
        <r>
          <rPr>
            <b/>
            <sz val="8"/>
            <rFont val="Tahoma"/>
            <family val="2"/>
          </rPr>
          <t xml:space="preserve">
Show me an example of a set of data with a median of 10 and an interquartile range of 7</t>
        </r>
        <r>
          <rPr>
            <sz val="8"/>
            <rFont val="Tahoma"/>
            <family val="2"/>
          </rPr>
          <t xml:space="preserve">
</t>
        </r>
        <r>
          <rPr>
            <b/>
            <sz val="8"/>
            <rFont val="Tahoma"/>
            <family val="2"/>
          </rPr>
          <t>What is the same about/different about the two sets of data 7, 10, 8, 7, 4, 13, 9 and 7, 9, 3, 11, 9, 2, 6
True/Never/Sometimes: 
- Lower quartile &gt; Upper quartile
- Median = Minimum value
- Lower quartile &lt; Upper quartile
- Interquartile range &gt; Range
- Median = Lower quartile
Convince me that the interquartile range for a set of data cannot be greater than the range</t>
        </r>
      </text>
    </comment>
    <comment ref="E39" authorId="0">
      <text>
        <r>
          <rPr>
            <b/>
            <u val="single"/>
            <sz val="8"/>
            <rFont val="Tahoma"/>
            <family val="2"/>
          </rPr>
          <t>Probing Questions</t>
        </r>
        <r>
          <rPr>
            <b/>
            <sz val="8"/>
            <rFont val="Tahoma"/>
            <family val="2"/>
          </rPr>
          <t xml:space="preserve">
Show me an example of:
- A problem which could be solved by adding probabilities
- A problem which could be solved by multiplying probabilities
True/Never/Sometimes:
- You add two probablities together to find the probability of either of those things happening
- You multiply two probablities together to find the probability of both of those things happening</t>
        </r>
        <r>
          <rPr>
            <b/>
            <sz val="10"/>
            <rFont val="Tahoma"/>
            <family val="2"/>
          </rPr>
          <t xml:space="preserve">
</t>
        </r>
      </text>
    </comment>
    <comment ref="E40" authorId="0">
      <text>
        <r>
          <rPr>
            <b/>
            <u val="single"/>
            <sz val="8"/>
            <rFont val="Tahoma"/>
            <family val="2"/>
          </rPr>
          <t>Probing Questions</t>
        </r>
        <r>
          <rPr>
            <b/>
            <sz val="8"/>
            <rFont val="Tahoma"/>
            <family val="2"/>
          </rPr>
          <t xml:space="preserve">
What is the same/different about the problems here:
- A bag contains 4 blue counters and 5 red counters.  Julie picks a counter, replaces it, and then picks again.
- A bag contains 4 black counters and 5 pink counters.  Sandra picks out two counters
- A bag contains 5 blue counters and 4 red counters.  Walt picks a counter, replaces it, and then picks again.</t>
        </r>
      </text>
    </comment>
    <comment ref="E5" authorId="0">
      <text>
        <r>
          <rPr>
            <b/>
            <u val="single"/>
            <sz val="8"/>
            <rFont val="Tahoma"/>
            <family val="2"/>
          </rPr>
          <t xml:space="preserve">Probing Questions
</t>
        </r>
        <r>
          <rPr>
            <b/>
            <sz val="8"/>
            <rFont val="Tahoma"/>
            <family val="2"/>
          </rPr>
          <t xml:space="preserve">
Show me a way of sorting these shapes / numbers into groups
Convince me that this shape / number should go in this group (with two criteria set)
What is wrong:
- All of these shapes have four sides and two right angles,
- All of these numbers are multiples of 5 and odd?
</t>
        </r>
      </text>
    </comment>
    <comment ref="E8" authorId="0">
      <text>
        <r>
          <rPr>
            <b/>
            <u val="single"/>
            <sz val="8"/>
            <rFont val="Tahoma"/>
            <family val="2"/>
          </rPr>
          <t xml:space="preserve">Probing Questions
</t>
        </r>
        <r>
          <rPr>
            <b/>
            <sz val="8"/>
            <rFont val="Tahoma"/>
            <family val="2"/>
          </rPr>
          <t xml:space="preserve">
Show me how you could record these results 
How can you change this table if someone else joins in and tells us their favourite fruit is a banana?
True/Never/Sometimes:  A block graph shows what people like or don’t like</t>
        </r>
      </text>
    </comment>
    <comment ref="E10" authorId="0">
      <text>
        <r>
          <rPr>
            <b/>
            <u val="single"/>
            <sz val="8"/>
            <rFont val="Tahoma"/>
            <family val="2"/>
          </rPr>
          <t xml:space="preserve">Probing Questions
</t>
        </r>
        <r>
          <rPr>
            <b/>
            <sz val="8"/>
            <rFont val="Tahoma"/>
            <family val="2"/>
          </rPr>
          <t xml:space="preserve">
Show me how we could record this data
Show me how we could represent this data
True/Never/Sometimes: The best way to collect information is to ask your friends</t>
        </r>
      </text>
    </comment>
    <comment ref="E13" authorId="0">
      <text>
        <r>
          <rPr>
            <b/>
            <u val="single"/>
            <sz val="8"/>
            <rFont val="Tahoma"/>
            <family val="2"/>
          </rPr>
          <t xml:space="preserve">Probing Questions
</t>
        </r>
        <r>
          <rPr>
            <b/>
            <sz val="8"/>
            <rFont val="Tahoma"/>
            <family val="2"/>
          </rPr>
          <t xml:space="preserve">
Give me an example of (given an appropriate bar chart/pictogram) a popular pet
What is the same/different between this bar chart and this pictogram (constructed from the same data)
Convince me that (given an appropriate bar chart/pictogram) most people in your class have at least one pet</t>
        </r>
      </text>
    </comment>
    <comment ref="E33" authorId="0">
      <text>
        <r>
          <rPr>
            <b/>
            <u val="single"/>
            <sz val="8"/>
            <rFont val="Tahoma"/>
            <family val="2"/>
          </rPr>
          <t>Probing Questions</t>
        </r>
        <r>
          <rPr>
            <b/>
            <sz val="8"/>
            <rFont val="Tahoma"/>
            <family val="2"/>
          </rPr>
          <t xml:space="preserve">
Show me an example of a set of grouped data with an estimated:
- range of 35
- median of 22.5
- median of 22.5 </t>
        </r>
        <r>
          <rPr>
            <b/>
            <u val="single"/>
            <sz val="8"/>
            <rFont val="Tahoma"/>
            <family val="2"/>
          </rPr>
          <t>and</t>
        </r>
        <r>
          <rPr>
            <b/>
            <sz val="8"/>
            <rFont val="Tahoma"/>
            <family val="2"/>
          </rPr>
          <t xml:space="preserve"> range of 35
- mean of 7.4 (to 1dp)
</t>
        </r>
        <r>
          <rPr>
            <sz val="8"/>
            <rFont val="Tahoma"/>
            <family val="2"/>
          </rPr>
          <t xml:space="preserve">
</t>
        </r>
        <r>
          <rPr>
            <b/>
            <sz val="8"/>
            <rFont val="Tahoma"/>
            <family val="2"/>
          </rPr>
          <t>What is the same about/different about 'estimate the mean of...' and 'calculate an estimate of the mean of...'?
True/Never/Sometimes: 
- The estimated mean always gives the best estimate for set of grouped data
- The best estimate for the range is always the largest possible value minus the smallest possible value
- The median lies in the central group
Convince me that the estimated mean is not always the most appropriate average</t>
        </r>
      </text>
    </comment>
    <comment ref="E34" authorId="0">
      <text>
        <r>
          <rPr>
            <b/>
            <u val="single"/>
            <sz val="8"/>
            <rFont val="Tahoma"/>
            <family val="2"/>
          </rPr>
          <t>Probing Questions</t>
        </r>
        <r>
          <rPr>
            <b/>
            <sz val="8"/>
            <rFont val="Tahoma"/>
            <family val="2"/>
          </rPr>
          <t xml:space="preserve">
Show me an example of: Two sets of data with the same mean, where one set has the mean = median, and the other set has mean &gt; median.  What might this data look like if represented graphically?</t>
        </r>
        <r>
          <rPr>
            <sz val="8"/>
            <rFont val="Tahoma"/>
            <family val="2"/>
          </rPr>
          <t xml:space="preserve">
</t>
        </r>
        <r>
          <rPr>
            <b/>
            <sz val="8"/>
            <rFont val="Tahoma"/>
            <family val="2"/>
          </rPr>
          <t>What is the same about/different about the two sets of data 7, 10, 8, 7, 4, 13, 9 and 7, 9, 3, 11, 9, 2, 6
True/Never/Sometimes: 
- mean &gt; median
- range = Mean
- range = median
- mean &lt; median
- mean &gt; median &gt; range
- mean &lt; range &lt; median
Convince me that (given two sets of data/graphs) you would choose to ‘buy brand A’ instead of ‘brand B’</t>
        </r>
      </text>
    </comment>
    <comment ref="E35" authorId="0">
      <text>
        <r>
          <rPr>
            <b/>
            <u val="single"/>
            <sz val="8"/>
            <rFont val="Tahoma"/>
            <family val="2"/>
          </rPr>
          <t>Probing Questions</t>
        </r>
        <r>
          <rPr>
            <b/>
            <sz val="8"/>
            <rFont val="Tahoma"/>
            <family val="2"/>
          </rPr>
          <t xml:space="preserve">
Show me an example of: a situation that would require the use of experimenting to estimate a probability</t>
        </r>
        <r>
          <rPr>
            <sz val="8"/>
            <rFont val="Tahoma"/>
            <family val="2"/>
          </rPr>
          <t xml:space="preserve">
</t>
        </r>
        <r>
          <rPr>
            <b/>
            <sz val="8"/>
            <rFont val="Tahoma"/>
            <family val="2"/>
          </rPr>
          <t>What is the same about/different about using theoretical probability to find the probability of obtaining a 6 when you roll a dice, and using experimental probability for the same purpose
True/Never/Sometimes: 
- Experimental probabliity is more reliable than theoretical probability
- Experimental probabliity gets closer to the true probability as more trials are carried out
- Relative frequency finds the true probability
Convince me that experimental probabliity is more reliable than theoretical probability</t>
        </r>
      </text>
    </comment>
    <comment ref="E32" authorId="0">
      <text>
        <r>
          <rPr>
            <b/>
            <u val="single"/>
            <sz val="8"/>
            <rFont val="Tahoma"/>
            <family val="2"/>
          </rPr>
          <t>Probing Questions</t>
        </r>
        <r>
          <rPr>
            <b/>
            <sz val="8"/>
            <rFont val="Tahoma"/>
            <family val="2"/>
          </rPr>
          <t xml:space="preserve">
Show me an example of a graph which represents this data clearly
What is the same/different about: 
- the (two or more different types of) graphs that represent this (one set of) data
- these sets of data (which contain some discrete/continuous/bivariate data/not bivariate)
True/Never/Sometimes:
- a scatter diagram should be used to represent bivariate data
- the easier it is to place a line of best fit on a scatter diagram, the stronger the correlation displayed
- the scales on a graph representing grouped data should be labelled with the endpoints of the groups
Convince me that this is the most appropriate graph to use in this case</t>
        </r>
      </text>
    </comment>
    <comment ref="E31" authorId="0">
      <text>
        <r>
          <rPr>
            <b/>
            <u val="single"/>
            <sz val="8"/>
            <rFont val="Tahoma"/>
            <family val="2"/>
          </rPr>
          <t>Probing Questions</t>
        </r>
        <r>
          <rPr>
            <b/>
            <sz val="8"/>
            <rFont val="Tahoma"/>
            <family val="2"/>
          </rPr>
          <t xml:space="preserve">
Show me an example of a situation in which biased data would result
What is the same/different about 
- Using randomly generated mobile telephone numbers to contact people and using  randomly generated landline telephone numbers
- Posting a questionannaire to households and posing a questionannire to individuals by interviewing them 
True/Never/Sometimes: Data is always biased
Convince me that it is possible to explore this situation / hypothesis</t>
        </r>
      </text>
    </comment>
    <comment ref="E36" authorId="0">
      <text>
        <r>
          <rPr>
            <b/>
            <u val="single"/>
            <sz val="8"/>
            <rFont val="Tahoma"/>
            <family val="2"/>
          </rPr>
          <t>Probing Questions</t>
        </r>
        <r>
          <rPr>
            <b/>
            <sz val="8"/>
            <rFont val="Tahoma"/>
            <family val="2"/>
          </rPr>
          <t xml:space="preserve">
Show me an example of a situation where there is positive correlation, but it is unlikely that there is causation
What is the same/different about the statements 'my hypothesis is true' and 'there is strong evidence to support my hypothesis'
True/Never/Sometimes: 
- Your hypothesis is true if you have found enough evidence to support it
- You have failed if your hypothesis appears to be flawed
Convince me that 
- this is the most appropriate graph to use in this case
- there is evidence to support your hypothesis</t>
        </r>
      </text>
    </comment>
    <comment ref="D6" authorId="0">
      <text>
        <r>
          <rPr>
            <b/>
            <sz val="8"/>
            <rFont val="Tahoma"/>
            <family val="0"/>
          </rPr>
          <t xml:space="preserve">e.g. 
understand vocabulary such as sort, group, set, list, table, most common, most popular
</t>
        </r>
        <r>
          <rPr>
            <sz val="8"/>
            <rFont val="Tahoma"/>
            <family val="0"/>
          </rPr>
          <t xml:space="preserve">
</t>
        </r>
      </text>
    </comment>
    <comment ref="E6" authorId="0">
      <text>
        <r>
          <rPr>
            <b/>
            <u val="single"/>
            <sz val="8"/>
            <rFont val="Tahoma"/>
            <family val="2"/>
          </rPr>
          <t xml:space="preserve">Probing Questions
</t>
        </r>
        <r>
          <rPr>
            <b/>
            <sz val="8"/>
            <rFont val="Tahoma"/>
            <family val="2"/>
          </rPr>
          <t xml:space="preserve">
What is wrong: (looking at a list/block graph) The most/least common/popular is…?
Show me an example of a list/table to show this data
How can you change this bar graph so that it represents the data in this table?</t>
        </r>
      </text>
    </comment>
    <comment ref="D9" authorId="0">
      <text>
        <r>
          <rPr>
            <b/>
            <sz val="8"/>
            <rFont val="Tahoma"/>
            <family val="2"/>
          </rPr>
          <t>e.g.</t>
        </r>
        <r>
          <rPr>
            <sz val="8"/>
            <rFont val="Tahoma"/>
            <family val="2"/>
          </rPr>
          <t xml:space="preserve">
</t>
        </r>
        <r>
          <rPr>
            <b/>
            <sz val="8"/>
            <rFont val="Tahoma"/>
            <family val="2"/>
          </rPr>
          <t>­ respond to questions about the data they have presented, e.g. how many of our names have 5 letters?</t>
        </r>
      </text>
    </comment>
    <comment ref="E9" authorId="0">
      <text>
        <r>
          <rPr>
            <b/>
            <u val="single"/>
            <sz val="8"/>
            <rFont val="Tahoma"/>
            <family val="2"/>
          </rPr>
          <t>Probing Questions</t>
        </r>
        <r>
          <rPr>
            <b/>
            <sz val="8"/>
            <rFont val="Tahoma"/>
            <family val="2"/>
          </rPr>
          <t xml:space="preserve">
What is the same/different: about this information (a table and a block graph showing the same data)
</t>
        </r>
      </text>
    </comment>
    <comment ref="D11" authorId="0">
      <text>
        <r>
          <rPr>
            <b/>
            <sz val="8"/>
            <rFont val="Tahoma"/>
            <family val="0"/>
          </rPr>
          <t>e.g.
­ decide how best to represent data, for example whether a bar chart, Venn diagram or pictogram would show the information most clearly
­ decide upon an appropriate scale for a graph, for example labelled divisions of 2, or, for a pictogram, one symbol to represent 2 or 5</t>
        </r>
        <r>
          <rPr>
            <sz val="8"/>
            <rFont val="Tahoma"/>
            <family val="0"/>
          </rPr>
          <t xml:space="preserve">
</t>
        </r>
      </text>
    </comment>
    <comment ref="E11" authorId="0">
      <text>
        <r>
          <rPr>
            <b/>
            <u val="single"/>
            <sz val="8"/>
            <rFont val="Tahoma"/>
            <family val="2"/>
          </rPr>
          <t xml:space="preserve">Probing Questions
</t>
        </r>
        <r>
          <rPr>
            <b/>
            <sz val="8"/>
            <rFont val="Tahoma"/>
            <family val="2"/>
          </rPr>
          <t xml:space="preserve">
Show me a way to represent this data in a chart
What is wrong with this bar chart (constructed incorrectly using a given table)
How can you change this bar chart to show that (for example) 12 pupils travel to school by bike
True/Never/Sometimes: A pictogram is the best way to represent data</t>
        </r>
      </text>
    </comment>
    <comment ref="D12" authorId="0">
      <text>
        <r>
          <rPr>
            <b/>
            <sz val="8"/>
            <rFont val="Tahoma"/>
            <family val="2"/>
          </rPr>
          <t>e.g.
- represent sorting using one or two criteria typical of level 2 and 3 mathematics such as shapes sorted using properties of number of right angles and number of equal sides</t>
        </r>
      </text>
    </comment>
    <comment ref="D14" authorId="0">
      <text>
        <r>
          <rPr>
            <b/>
            <sz val="8"/>
            <rFont val="Tahoma"/>
            <family val="0"/>
          </rPr>
          <t>e.g.
- record discrete data using a frequency table</t>
        </r>
        <r>
          <rPr>
            <sz val="8"/>
            <rFont val="Tahoma"/>
            <family val="0"/>
          </rPr>
          <t xml:space="preserve">
</t>
        </r>
      </text>
    </comment>
    <comment ref="E14" authorId="0">
      <text>
        <r>
          <rPr>
            <b/>
            <u val="single"/>
            <sz val="8"/>
            <rFont val="Tahoma"/>
            <family val="2"/>
          </rPr>
          <t>Probing Questions</t>
        </r>
        <r>
          <rPr>
            <b/>
            <sz val="8"/>
            <rFont val="Tahoma"/>
            <family val="2"/>
          </rPr>
          <t xml:space="preserve">
Convince me what makes information easy or difficult to represent.</t>
        </r>
      </text>
    </comment>
    <comment ref="D15" authorId="0">
      <text>
        <r>
          <rPr>
            <b/>
            <sz val="8"/>
            <rFont val="Tahoma"/>
            <family val="0"/>
          </rPr>
          <t xml:space="preserve">e.g.
- decide on a suitable class interval when collecting or representing data about pupils’ hours per week spent watching television
</t>
        </r>
      </text>
    </comment>
    <comment ref="E15" authorId="0">
      <text>
        <r>
          <rPr>
            <b/>
            <u val="single"/>
            <sz val="8"/>
            <rFont val="Tahoma"/>
            <family val="2"/>
          </rPr>
          <t>Probing Questions</t>
        </r>
        <r>
          <rPr>
            <b/>
            <sz val="8"/>
            <rFont val="Tahoma"/>
            <family val="2"/>
          </rPr>
          <t xml:space="preserve">
Convince me what makes information easy or difficult to represent.</t>
        </r>
      </text>
    </comment>
    <comment ref="D17" authorId="0">
      <text>
        <r>
          <rPr>
            <b/>
            <sz val="8"/>
            <rFont val="Tahoma"/>
            <family val="0"/>
          </rPr>
          <t xml:space="preserve">e.g.
- suggest an appropriate frequency diagram to represent particular data, for example decide whether a bar chart, Venn diagram or pictogram would be most appropriate and for pictograms use one symbol to represent, e.g. 2, 5, 10 or 100 
- decide upon an appropriate scale for a graph e.g. labelled divisions representing 2, 5, 10, 100
­ interpret simple pie charts
­ interpret the scale on bar graphs and line graphs, reading between the labelled divisions e.g. reading 17 on a scale labelled in fives
­ interpret the total amount of data represented
compare data sets and respond to questions e.g. how does our data about favourite televisions programmes compare to the data from year 3 children?  
</t>
        </r>
        <r>
          <rPr>
            <sz val="8"/>
            <rFont val="Tahoma"/>
            <family val="0"/>
          </rPr>
          <t xml:space="preserve">
</t>
        </r>
      </text>
    </comment>
    <comment ref="E17" authorId="0">
      <text>
        <r>
          <rPr>
            <b/>
            <u val="single"/>
            <sz val="8"/>
            <rFont val="Tahoma"/>
            <family val="2"/>
          </rPr>
          <t>Probing Questions</t>
        </r>
        <r>
          <rPr>
            <b/>
            <sz val="8"/>
            <rFont val="Tahoma"/>
            <family val="2"/>
          </rPr>
          <t xml:space="preserve">
Show me simple pie chart / line graph
True/Never/Sometimes: 
- You can read the frequency from a pie chart
- You can read the proportion from a pie chart
- You can read the frequency from a bar graph
Convince me how to draw a simple pie chart / line graph
</t>
        </r>
      </text>
    </comment>
    <comment ref="D18" authorId="0">
      <text>
        <r>
          <rPr>
            <b/>
            <sz val="8"/>
            <rFont val="Tahoma"/>
            <family val="0"/>
          </rPr>
          <t>e.g.
­ use mode and range to describe data relating to shoe sizes in their class and begin to compare their data with data from another class</t>
        </r>
        <r>
          <rPr>
            <sz val="8"/>
            <rFont val="Tahoma"/>
            <family val="0"/>
          </rPr>
          <t xml:space="preserve">
</t>
        </r>
        <r>
          <rPr>
            <b/>
            <u val="single"/>
            <sz val="8"/>
            <rFont val="Tahoma"/>
            <family val="2"/>
          </rPr>
          <t>Respond effectively to problems such as:</t>
        </r>
        <r>
          <rPr>
            <sz val="8"/>
            <rFont val="Tahoma"/>
            <family val="0"/>
          </rPr>
          <t xml:space="preserve">
- </t>
        </r>
        <r>
          <rPr>
            <b/>
            <sz val="8"/>
            <rFont val="Tahoma"/>
            <family val="2"/>
          </rPr>
          <t xml:space="preserve">List a small set of data that has a mode of 5
- List a small set of data that has a mode of 5 and a range of 10
</t>
        </r>
      </text>
    </comment>
    <comment ref="E18" authorId="0">
      <text>
        <r>
          <rPr>
            <b/>
            <u val="single"/>
            <sz val="8"/>
            <rFont val="Tahoma"/>
            <family val="2"/>
          </rPr>
          <t>Probing Questions</t>
        </r>
        <r>
          <rPr>
            <b/>
            <sz val="8"/>
            <rFont val="Tahoma"/>
            <family val="2"/>
          </rPr>
          <t xml:space="preserve">
Show me a small set of data that has a i) mode of 5 ii) range of 10 iii) a mode of 5 and a range of 10.
What is wrong:
• The mode of the set of numbers 2, 3, 2, 7, 3 is 3.
• The range of the set of numbers is 2, 3, 2, 7, 3 is 1.
True/Never/Sometimes: 
• For a set of numbers, the mode = range.
• For a set of numbers, the mode &lt; range.
• For a set of numbers, the mode &gt; range.
• A set of numbers has one value for the mode.
• A set of numbers has one value for the range.
• The value for the range of a set of numbers is positive.
Convince me that :
• The mode of the set of numbers 2, 3, 2, 7, 3 is 2 and 3
• The range of the set of numbers is 2, 3, 2, 7, 3 is 5.
</t>
        </r>
      </text>
    </comment>
    <comment ref="D22" authorId="0">
      <text>
        <r>
          <rPr>
            <b/>
            <sz val="8"/>
            <rFont val="Tahoma"/>
            <family val="0"/>
          </rPr>
          <t xml:space="preserve">e.g.
­ describe and compare two sets of football results, by using the range and mode
­ solve problems such as, ‘Find 5 numbers where the mode is 6 and the range is 8’
­ use the mean of a set of measurements from a science experiment 
</t>
        </r>
        <r>
          <rPr>
            <b/>
            <u val="single"/>
            <sz val="8"/>
            <rFont val="Tahoma"/>
            <family val="2"/>
          </rPr>
          <t>How do pupils travel to school?</t>
        </r>
        <r>
          <rPr>
            <b/>
            <sz val="8"/>
            <rFont val="Tahoma"/>
            <family val="0"/>
          </rPr>
          <t xml:space="preserve">
Compare the median and range of the times taken to travel to school for two groups of pupils such as those who travel by bus and those who travel by car. 
</t>
        </r>
        <r>
          <rPr>
            <b/>
            <u val="single"/>
            <sz val="8"/>
            <rFont val="Tahoma"/>
            <family val="2"/>
          </rPr>
          <t xml:space="preserve">Which newspaper is easiest to read?
</t>
        </r>
        <r>
          <rPr>
            <b/>
            <sz val="8"/>
            <rFont val="Tahoma"/>
            <family val="0"/>
          </rPr>
          <t xml:space="preserve">In a newspaper survey of the numbers of letters in 100-word samples, compare the mean and the range
</t>
        </r>
        <r>
          <rPr>
            <b/>
            <sz val="8"/>
            <color indexed="10"/>
            <rFont val="Tahoma"/>
            <family val="2"/>
          </rPr>
          <t>Tabloid:</t>
        </r>
        <r>
          <rPr>
            <b/>
            <sz val="8"/>
            <rFont val="Tahoma"/>
            <family val="0"/>
          </rPr>
          <t xml:space="preserve"> mean 4.3 and range 10, </t>
        </r>
        <r>
          <rPr>
            <b/>
            <sz val="8"/>
            <color indexed="10"/>
            <rFont val="Tahoma"/>
            <family val="2"/>
          </rPr>
          <t>Broadsheet:</t>
        </r>
        <r>
          <rPr>
            <b/>
            <sz val="8"/>
            <rFont val="Tahoma"/>
            <family val="0"/>
          </rPr>
          <t xml:space="preserve"> mean 4.4 and range 14
</t>
        </r>
        <r>
          <rPr>
            <sz val="8"/>
            <rFont val="Tahoma"/>
            <family val="0"/>
          </rPr>
          <t xml:space="preserve">
</t>
        </r>
      </text>
    </comment>
    <comment ref="E22" authorId="0">
      <text>
        <r>
          <rPr>
            <b/>
            <u val="single"/>
            <sz val="8"/>
            <rFont val="Tahoma"/>
            <family val="2"/>
          </rPr>
          <t>Probing Questions</t>
        </r>
        <r>
          <rPr>
            <b/>
            <sz val="8"/>
            <rFont val="Tahoma"/>
            <family val="2"/>
          </rPr>
          <t xml:space="preserve">
Show me a set of 5 numbers that have:
• i) a mean of 6 ii) a range of 8 iii) a mean of 6 and a range of 8
• i) a median of 6 ii) a range 8 iii) a median of 6 and a range of 8
• i) a mode of 6 ii) a range 8 iii) a mode of 6 and a range of 8  
What is wrong:
• The median of the set of numbers 2, 3, 2, 7, 3 is 2
• The mode of the set of numbers 2, 3, 2, 7, 3 is 3.
• The range of the set of numbers is 2, 3, 2, 7, 3 is 1
True/Never/Sometimes: 
• For a set of numbers, the mean is one of the numbers in the set.
• For a set of numbers, the mode is one of the numbers in the set.
• For a set of numbers, the median is one of the numbers in the set.
• For a set of numbers, the range is one of the numbers in the set.
• A set of numbers has one value for the mode.
• A set of numbers has one value for the range.
• The value for the range of a set of numbers is positive.
What is the same/different:
mean, median, mode, range
Convince me that :
• The median of the set of numbers 2, 3, 2, 7, 3 is 3.
• The mode of the set of numbers 2, 3, 2, 7, 3 is 2 and 3
• The range of the set of numbers is 2, 3, 2, 7, 3 is 5.
• if two distributions both have the same range and median of 6, the two distributions may differ.  
</t>
        </r>
      </text>
    </comment>
    <comment ref="D21" authorId="0">
      <text>
        <r>
          <rPr>
            <b/>
            <sz val="8"/>
            <rFont val="Tahoma"/>
            <family val="0"/>
          </rPr>
          <t xml:space="preserve">e.g.
</t>
        </r>
        <r>
          <rPr>
            <b/>
            <u val="single"/>
            <sz val="8"/>
            <rFont val="Tahoma"/>
            <family val="2"/>
          </rPr>
          <t>On a fair die what is the probability of rolling, e.g.</t>
        </r>
        <r>
          <rPr>
            <b/>
            <sz val="8"/>
            <rFont val="Tahoma"/>
            <family val="2"/>
          </rPr>
          <t xml:space="preserve">
- 5?  
- an odd number? 
- 0?   
- a number greater than 2?
- a prime number? 
- a number lying between 0 and 7?
Mark these probabilities on a probability scale</t>
        </r>
      </text>
    </comment>
    <comment ref="D20" authorId="0">
      <text>
        <r>
          <rPr>
            <b/>
            <sz val="8"/>
            <rFont val="Tahoma"/>
            <family val="0"/>
          </rPr>
          <t xml:space="preserve">e.g.
­ describe and predict outcomes from data using the language of chance or likelihood
­ compare two spinners to find which is more likely to result in an even number
­ decide if a probability can be calculated or if it can only be estimated from the results of an experiment </t>
        </r>
        <r>
          <rPr>
            <sz val="8"/>
            <rFont val="Tahoma"/>
            <family val="0"/>
          </rPr>
          <t xml:space="preserve">
</t>
        </r>
        <r>
          <rPr>
            <b/>
            <u val="single"/>
            <sz val="8"/>
            <rFont val="Tahoma"/>
            <family val="2"/>
          </rPr>
          <t>On a fair die what is the probability of rolling, e.g.</t>
        </r>
        <r>
          <rPr>
            <b/>
            <sz val="8"/>
            <rFont val="Tahoma"/>
            <family val="2"/>
          </rPr>
          <t xml:space="preserve">
- 5?  
- an odd number? 
- 0?   
- a number greater than 2?
- a prime number? 
- a number lying between 0 and 7?</t>
        </r>
      </text>
    </comment>
    <comment ref="E20" authorId="0">
      <text>
        <r>
          <rPr>
            <b/>
            <u val="single"/>
            <sz val="8"/>
            <rFont val="Tahoma"/>
            <family val="2"/>
          </rPr>
          <t>Probing Questions</t>
        </r>
        <r>
          <rPr>
            <b/>
            <sz val="8"/>
            <rFont val="Tahoma"/>
            <family val="2"/>
          </rPr>
          <t xml:space="preserve">
Show me examples of equally likely outcomes with given probabilities of i) 0.5, ii) 1/6, iii) 0.2.
What is wrong:
The probability of rolling a four on a fair die is 1/4
True/Never/Sometimes: 
• When rolling a fair die, the probability of getting a six is greater than the probability of getting a one.
• If when tossing a coin ten times, the outcome has been tails nine times then the probability of getting a head is more likely than a tail for the tenth toss.
• When you spin a coin, the probability of getting a head is 0.5.  So if you spin a coin ten times you would get exactly 5 heads.  
• Probabilities lie between 0 and 1
Convince me that the numbers on a fair die have equally likely outcomes of 1/6.
</t>
        </r>
      </text>
    </comment>
    <comment ref="E23" authorId="0">
      <text>
        <r>
          <rPr>
            <b/>
            <u val="single"/>
            <sz val="8"/>
            <rFont val="Tahoma"/>
            <family val="2"/>
          </rPr>
          <t>Probing Questions</t>
        </r>
        <r>
          <rPr>
            <b/>
            <sz val="8"/>
            <rFont val="Tahoma"/>
            <family val="2"/>
          </rPr>
          <t xml:space="preserve">
You flip a coin 100 times and count the number of times you get a head.  A robot is programmed to flip a coin 1000 times.  Convince me that the robot is most likely to be closer to getting an equal number of heads and tails.</t>
        </r>
      </text>
    </comment>
    <comment ref="E19" authorId="0">
      <text>
        <r>
          <rPr>
            <b/>
            <u val="single"/>
            <sz val="8"/>
            <rFont val="Tahoma"/>
            <family val="2"/>
          </rPr>
          <t>Probing Questions</t>
        </r>
        <r>
          <rPr>
            <b/>
            <sz val="8"/>
            <rFont val="Tahoma"/>
            <family val="2"/>
          </rPr>
          <t xml:space="preserve">
Convince me why you chose to collect the data in that way.
Convince me why you chose to ask that many people / select that amount of data.
</t>
        </r>
      </text>
    </comment>
    <comment ref="D19" authorId="0">
      <text>
        <r>
          <rPr>
            <b/>
            <sz val="8"/>
            <rFont val="Tahoma"/>
            <family val="2"/>
          </rPr>
          <t xml:space="preserve">e.g.
</t>
        </r>
        <r>
          <rPr>
            <b/>
            <u val="single"/>
            <sz val="8"/>
            <rFont val="Tahoma"/>
            <family val="2"/>
          </rPr>
          <t>Plan to answer questions such as:</t>
        </r>
        <r>
          <rPr>
            <b/>
            <sz val="8"/>
            <rFont val="Tahoma"/>
            <family val="2"/>
          </rPr>
          <t xml:space="preserve">
· Which football team has the best goal-scoring record?
· What method of travel to school has the shortest journey time?
· Which newspaper is the easiest to read?</t>
        </r>
      </text>
    </comment>
    <comment ref="E21" authorId="0">
      <text>
        <r>
          <rPr>
            <b/>
            <u val="single"/>
            <sz val="8"/>
            <rFont val="Tahoma"/>
            <family val="2"/>
          </rPr>
          <t>Probing Questions</t>
        </r>
        <r>
          <rPr>
            <b/>
            <sz val="8"/>
            <rFont val="Tahoma"/>
            <family val="2"/>
          </rPr>
          <t xml:space="preserve">
Show me an event which should be placed at i) 0 on the probability scale ii) 1 on the probability scale iii) ½ on the probability scale, iv) ¼ on the probability scale
What is wrong:
• with any probability greater than 1
• with any probability less than 0
What is the same / different with a probability scale marked with:
• Fractions, decimals, percentages, words
Convince me that I mark the probability of rolling a prime number on a die at ½ on the probability scale.
</t>
        </r>
      </text>
    </comment>
    <comment ref="D23" authorId="0">
      <text>
        <r>
          <rPr>
            <b/>
            <sz val="8"/>
            <rFont val="Tahoma"/>
            <family val="2"/>
          </rPr>
          <t>e.g.
Carry out a coin-tossing / toast-dropping / peanut-burning experiment and compare results with others, appreciating why the results are variable</t>
        </r>
      </text>
    </comment>
    <comment ref="D25" authorId="0">
      <text>
        <r>
          <rPr>
            <b/>
            <sz val="8"/>
            <rFont val="Tahoma"/>
            <family val="2"/>
          </rPr>
          <t>e.g.
Draw and use a conversion graph for pounds and Euros</t>
        </r>
      </text>
    </comment>
    <comment ref="E25" authorId="0">
      <text>
        <r>
          <rPr>
            <b/>
            <u val="single"/>
            <sz val="8"/>
            <rFont val="Tahoma"/>
            <family val="2"/>
          </rPr>
          <t>Probing Questions</t>
        </r>
        <r>
          <rPr>
            <b/>
            <sz val="8"/>
            <rFont val="Tahoma"/>
            <family val="2"/>
          </rPr>
          <t xml:space="preserve">
Show me and example of a line graph where the intermediate values do not have a meaning
What is wrong with this graph?  (a line graph where the intermediate values do not have a meaning)
Convince me that you can use this graph (conversion graph between litres and gallons – up as far as 20 gallons) to find out how many litres are roughly equivalent to 75 gallons</t>
        </r>
      </text>
    </comment>
    <comment ref="D16" authorId="0">
      <text>
        <r>
          <rPr>
            <b/>
            <sz val="8"/>
            <rFont val="Tahoma"/>
            <family val="2"/>
          </rPr>
          <t xml:space="preserve">e.g.
Using this Carroll diagram for numbers, write a number less than 100 in each space (Carroll diagram with column headings, 'even' and 'not even', and row headings 'a square number' and 'not a square number')
Use a Venn diagram to sort by two criteria typical of level 3 and 4 mathematics, e.g. sorting numbers using the properties ‘multiples of 8’ and ‘multiples of 6’
</t>
        </r>
      </text>
    </comment>
    <comment ref="E16" authorId="0">
      <text>
        <r>
          <rPr>
            <b/>
            <u val="single"/>
            <sz val="8"/>
            <rFont val="Tahoma"/>
            <family val="2"/>
          </rPr>
          <t>Probing Questions</t>
        </r>
        <r>
          <rPr>
            <b/>
            <sz val="8"/>
            <rFont val="Tahoma"/>
            <family val="2"/>
          </rPr>
          <t xml:space="preserve">
Show me a i) 2-sort Venn diagram ii) 2-sort Venn diagram that can be used to sort the numbers 1-50
Show me i) a 2-sort Carroll diagram ii) a 2-sort Carroll diagram – with four cells – that can be used to sort the numbers 1-50
What is the same/different about:
Venn diagrams, Carroll diagrams
Convince me that the numbers 81 and 100 would be placed in different regions of a Carroll diagram. 
</t>
        </r>
      </text>
    </comment>
    <comment ref="E12" authorId="0">
      <text>
        <r>
          <rPr>
            <b/>
            <u val="single"/>
            <sz val="8"/>
            <rFont val="Tahoma"/>
            <family val="2"/>
          </rPr>
          <t xml:space="preserve">Probing Questions
</t>
        </r>
        <r>
          <rPr>
            <b/>
            <sz val="8"/>
            <rFont val="Tahoma"/>
            <family val="2"/>
          </rPr>
          <t xml:space="preserve">
Show me an example of a number / shape / object that could go in this space of the Venn / Carroll diagram. Show me another…
What is wrong:
- There will be no two-digit numbers in this part of the diagram.
- Only 3-D shapes will be in this part of the diagram.
- The label for this part of the diagram could be …
How can you change this label so that this number / shape / object can go in this part of the diagram?
True / Never / Sometimes
- A number in the three times table will always go here.
- 2-D shapes will go here or here.
Convince me that this number / shape / object must / cannot go here.</t>
        </r>
      </text>
    </comment>
    <comment ref="E7" authorId="0">
      <text>
        <r>
          <rPr>
            <b/>
            <u val="single"/>
            <sz val="8"/>
            <rFont val="Tahoma"/>
            <family val="2"/>
          </rPr>
          <t xml:space="preserve">Probing Questions
</t>
        </r>
        <r>
          <rPr>
            <b/>
            <sz val="8"/>
            <rFont val="Tahoma"/>
            <family val="2"/>
          </rPr>
          <t xml:space="preserve">
Convince me that this statement is true (Children in our class are in bed before 8 o'clock)
How could you sort this data?
True/ Never/Sometimes: We should always use a block graph to show the data that we have collected</t>
        </r>
      </text>
    </comment>
    <comment ref="D7" authorId="0">
      <text>
        <r>
          <rPr>
            <b/>
            <sz val="8"/>
            <rFont val="Tahoma"/>
            <family val="2"/>
          </rPr>
          <t>e.g.
Test a hypothesis such as: children in our class are in bed before 8 o'clock. They decide what information they need and how to collect it. Solve problems such as finding which soft drink is most popular with children in the class. They ask and answer questions such as: 
· How could we find out? 
· How could you decide? 
· What information do you need?
· How shall we organise the information?
They collect data and sort it into groups according to one criterion and progress to two criteria</t>
        </r>
      </text>
    </comment>
    <comment ref="E2" authorId="0">
      <text>
        <r>
          <rPr>
            <b/>
            <u val="single"/>
            <sz val="8"/>
            <rFont val="Tahoma"/>
            <family val="2"/>
          </rPr>
          <t>Probing Questions</t>
        </r>
        <r>
          <rPr>
            <b/>
            <sz val="8"/>
            <rFont val="Tahoma"/>
            <family val="2"/>
          </rPr>
          <t xml:space="preserve">
Show me how you could sort these objects into two groups and tell me how have you sorted them? Could you sort them another way?
How can you change this shape so it can go into this group of shapes?  (making shapes on geoboards)
</t>
        </r>
      </text>
    </comment>
    <comment ref="E3" authorId="0">
      <text>
        <r>
          <rPr>
            <b/>
            <u val="single"/>
            <sz val="8"/>
            <rFont val="Tahoma"/>
            <family val="2"/>
          </rPr>
          <t>Probing Questions</t>
        </r>
        <r>
          <rPr>
            <b/>
            <sz val="8"/>
            <rFont val="Tahoma"/>
            <family val="2"/>
          </rPr>
          <t xml:space="preserve">
How could we show this to Class 2?</t>
        </r>
      </text>
    </comment>
    <comment ref="E4" authorId="0">
      <text>
        <r>
          <rPr>
            <b/>
            <u val="single"/>
            <sz val="8"/>
            <rFont val="Tahoma"/>
            <family val="2"/>
          </rPr>
          <t>Probing Questions</t>
        </r>
        <r>
          <rPr>
            <b/>
            <sz val="8"/>
            <rFont val="Tahoma"/>
            <family val="2"/>
          </rPr>
          <t xml:space="preserve">
Why did you choose to put that there?
Why doesn’t that go there?
Could you sort these in another way, and another…?
</t>
        </r>
      </text>
    </comment>
    <comment ref="D2" authorId="0">
      <text>
        <r>
          <rPr>
            <b/>
            <sz val="8"/>
            <rFont val="Tahoma"/>
            <family val="0"/>
          </rPr>
          <t xml:space="preserve">e.g.
Sort using a given criterion or sort into disjoint sets using two simple criteria such as boy / girl or thick / thin
- Sort objects (when given the criteria) into a given large scale Venn or Carroll diagram
- Choose criteria to classify objects into sets/disjoint sets (e.g. boy/girl, thick/thin etc)
- Classify objects into a given large scale Venn or Carroll diagram choosing the criteria to be used.
</t>
        </r>
      </text>
    </comment>
    <comment ref="D3" authorId="0">
      <text>
        <r>
          <rPr>
            <b/>
            <sz val="8"/>
            <rFont val="Tahoma"/>
            <family val="0"/>
          </rPr>
          <t xml:space="preserve">e.g.
- Use the objects they have sorted as a record
- Use objects/ pictures to create simple block graphs
</t>
        </r>
      </text>
    </comment>
    <comment ref="D4" authorId="0">
      <text>
        <r>
          <rPr>
            <b/>
            <sz val="8"/>
            <rFont val="Tahoma"/>
            <family val="0"/>
          </rPr>
          <t xml:space="preserve">e.g.
- Respond to questions about how they have sorted objects and why each object belongs in a set
- Talk about which set has most, for example ‘most children stayed at school for lunch’
- Talk about how they have represented their work
</t>
        </r>
      </text>
    </comment>
  </commentList>
</comments>
</file>

<file path=xl/comments9.xml><?xml version="1.0" encoding="utf-8"?>
<comments xmlns="http://schemas.openxmlformats.org/spreadsheetml/2006/main">
  <authors>
    <author>Resources Department</author>
    <author>mnixon</author>
  </authors>
  <commentList>
    <comment ref="D7" authorId="0">
      <text>
        <r>
          <rPr>
            <b/>
            <sz val="8"/>
            <rFont val="Tahoma"/>
            <family val="0"/>
          </rPr>
          <t>e.g. with support
­ use apparatus, diagrams, role play etc to represent and clarify a problem 
­ make connections and apply their knowledge to similar situations</t>
        </r>
      </text>
    </comment>
    <comment ref="D14" authorId="0">
      <text>
        <r>
          <rPr>
            <b/>
            <sz val="8"/>
            <rFont val="Tahoma"/>
            <family val="0"/>
          </rPr>
          <t>e.g.
­ begin to look for patterns in results as they work and use them to find other possible  outcomes
­ begin to develop own ways of recording
­ develop an organised approach as they get into recording their work on a problem</t>
        </r>
      </text>
    </comment>
    <comment ref="D22" authorId="0">
      <text>
        <r>
          <rPr>
            <b/>
            <sz val="8"/>
            <rFont val="Tahoma"/>
            <family val="0"/>
          </rPr>
          <t xml:space="preserve">e.g.
­ recognise information that is important to solving the problem, determine what is missing and develop lines of enquiry
­ decide how best to represent conclusions, using appropriate recording
- show understanding of situations by describing them mathematically using symbols, words and diagrams (e.g. begin to understand and use formulae and symbols to represent problems)
- solve word problems and investigations from a range of contexts (e.g. use mathematical content from levels 4 and 5 to solve problems and investigate)
- See pages 2 – 6 of the KS3 </t>
        </r>
        <r>
          <rPr>
            <b/>
            <i/>
            <sz val="8"/>
            <rFont val="Tahoma"/>
            <family val="2"/>
          </rPr>
          <t>Framework supplement of examples</t>
        </r>
        <r>
          <rPr>
            <b/>
            <sz val="8"/>
            <rFont val="Tahoma"/>
            <family val="0"/>
          </rPr>
          <t xml:space="preserve">.
</t>
        </r>
      </text>
    </comment>
    <comment ref="D26" authorId="0">
      <text>
        <r>
          <rPr>
            <b/>
            <sz val="8"/>
            <rFont val="Tahoma"/>
            <family val="0"/>
          </rPr>
          <t xml:space="preserve">e.g.
­ use examples and counter examples to justify conclusions
­ identify more complex patterns, making generalisations in words and begin to express generalisations using symbolic notation
- See the full range of problems on pages 2 -25 of the KS3 </t>
        </r>
        <r>
          <rPr>
            <b/>
            <i/>
            <sz val="8"/>
            <rFont val="Tahoma"/>
            <family val="2"/>
          </rPr>
          <t>Framework supplement of examples</t>
        </r>
        <r>
          <rPr>
            <b/>
            <sz val="8"/>
            <rFont val="Tahoma"/>
            <family val="0"/>
          </rPr>
          <t xml:space="preserve">.
</t>
        </r>
      </text>
    </comment>
    <comment ref="D27" authorId="0">
      <text>
        <r>
          <rPr>
            <b/>
            <sz val="8"/>
            <rFont val="Tahoma"/>
            <family val="0"/>
          </rPr>
          <t xml:space="preserve">e.g.
- See pages 27, 29, 31, 33, 35 in the KS3 </t>
        </r>
        <r>
          <rPr>
            <b/>
            <i/>
            <sz val="8"/>
            <rFont val="Tahoma"/>
            <family val="2"/>
          </rPr>
          <t>Framework supplement of examples</t>
        </r>
        <r>
          <rPr>
            <b/>
            <sz val="8"/>
            <rFont val="Tahoma"/>
            <family val="0"/>
          </rPr>
          <t xml:space="preserve">.  Problems should be challenging and require decision making and reasoning.  See ‘Round table’ on page 31 of the KS3 </t>
        </r>
        <r>
          <rPr>
            <b/>
            <i/>
            <sz val="8"/>
            <rFont val="Tahoma"/>
            <family val="2"/>
          </rPr>
          <t>Framework supplement of examples</t>
        </r>
        <r>
          <rPr>
            <b/>
            <sz val="8"/>
            <rFont val="Tahoma"/>
            <family val="0"/>
          </rPr>
          <t xml:space="preserve">.
</t>
        </r>
        <r>
          <rPr>
            <b/>
            <sz val="8"/>
            <rFont val="Tahoma"/>
            <family val="0"/>
          </rPr>
          <t xml:space="preserve">
</t>
        </r>
      </text>
    </comment>
    <comment ref="D30" authorId="0">
      <text>
        <r>
          <rPr>
            <b/>
            <sz val="8"/>
            <rFont val="Tahoma"/>
            <family val="0"/>
          </rPr>
          <t xml:space="preserve">e.g.
­ Prove that the sum of any five consecutive numbers is always divisible by 5.  Explore for other sets of consecutive numbers.
</t>
        </r>
      </text>
    </comment>
    <comment ref="D29" authorId="0">
      <text>
        <r>
          <rPr>
            <b/>
            <sz val="8"/>
            <rFont val="Tahoma"/>
            <family val="0"/>
          </rPr>
          <t xml:space="preserve">i.e.
- pupils’ writing explains and informs their use of diagrams
- See pages 27, 29, 31, 33, 35 in the KS3 </t>
        </r>
        <r>
          <rPr>
            <b/>
            <i/>
            <sz val="8"/>
            <rFont val="Tahoma"/>
            <family val="2"/>
          </rPr>
          <t>Framework supplement of examples</t>
        </r>
        <r>
          <rPr>
            <b/>
            <sz val="8"/>
            <rFont val="Tahoma"/>
            <family val="0"/>
          </rPr>
          <t xml:space="preserve">.
</t>
        </r>
      </text>
    </comment>
    <comment ref="D28" authorId="0">
      <text>
        <r>
          <rPr>
            <b/>
            <sz val="8"/>
            <rFont val="Tahoma"/>
            <family val="0"/>
          </rPr>
          <t xml:space="preserve">e.g.
- use algebra to represent a general case
- use graphs to establish a pattern </t>
        </r>
      </text>
    </comment>
    <comment ref="D40" authorId="1">
      <text>
        <r>
          <rPr>
            <b/>
            <sz val="8"/>
            <rFont val="Tahoma"/>
            <family val="0"/>
          </rPr>
          <t xml:space="preserve">e.g.
- appreciate that while the angles of a triangle can be </t>
        </r>
        <r>
          <rPr>
            <b/>
            <u val="single"/>
            <sz val="8"/>
            <rFont val="Tahoma"/>
            <family val="2"/>
          </rPr>
          <t>demonstrated</t>
        </r>
        <r>
          <rPr>
            <b/>
            <sz val="8"/>
            <rFont val="Tahoma"/>
            <family val="0"/>
          </rPr>
          <t xml:space="preserve"> to sum to 180 degrees by tearing off the corners and placing them on a straight line, a proof requires deductive reasoning based on known facts and must be true for all triangles</t>
        </r>
        <r>
          <rPr>
            <sz val="8"/>
            <rFont val="Tahoma"/>
            <family val="0"/>
          </rPr>
          <t xml:space="preserve">
</t>
        </r>
      </text>
    </comment>
    <comment ref="D32" authorId="1">
      <text>
        <r>
          <rPr>
            <b/>
            <sz val="8"/>
            <rFont val="Tahoma"/>
            <family val="0"/>
          </rPr>
          <t>- See page 31 in the KS3</t>
        </r>
        <r>
          <rPr>
            <b/>
            <i/>
            <sz val="8"/>
            <rFont val="Tahoma"/>
            <family val="2"/>
          </rPr>
          <t xml:space="preserve"> Framework supplement of examples</t>
        </r>
        <r>
          <rPr>
            <b/>
            <sz val="8"/>
            <rFont val="Tahoma"/>
            <family val="0"/>
          </rPr>
          <t>.  In particular note 'Seeing the wood for the trees'.</t>
        </r>
        <r>
          <rPr>
            <sz val="8"/>
            <rFont val="Tahoma"/>
            <family val="0"/>
          </rPr>
          <t xml:space="preserve">
</t>
        </r>
      </text>
    </comment>
    <comment ref="D33" authorId="1">
      <text>
        <r>
          <rPr>
            <b/>
            <sz val="8"/>
            <rFont val="Tahoma"/>
            <family val="0"/>
          </rPr>
          <t xml:space="preserve">- See page 33 in the KS3 </t>
        </r>
        <r>
          <rPr>
            <b/>
            <i/>
            <sz val="8"/>
            <rFont val="Tahoma"/>
            <family val="2"/>
          </rPr>
          <t>Framework supplement of examples</t>
        </r>
        <r>
          <rPr>
            <b/>
            <sz val="8"/>
            <rFont val="Tahoma"/>
            <family val="0"/>
          </rPr>
          <t xml:space="preserve">.  In particular note:
- use a diagram to simplify (n+1)^2 - (n-1)^2.  Find two consecutive odd numbers whose squares differ by 72.
</t>
        </r>
      </text>
    </comment>
    <comment ref="D31" authorId="1">
      <text>
        <r>
          <rPr>
            <b/>
            <sz val="8"/>
            <rFont val="Tahoma"/>
            <family val="0"/>
          </rPr>
          <t xml:space="preserve">See pages 3, 5, 7, 9, 11, 13, 15, 17, 19, 21 and 23 in the KS3 </t>
        </r>
        <r>
          <rPr>
            <b/>
            <i/>
            <sz val="8"/>
            <rFont val="Tahoma"/>
            <family val="2"/>
          </rPr>
          <t>Framework supplement of examples</t>
        </r>
        <r>
          <rPr>
            <b/>
            <sz val="8"/>
            <rFont val="Tahoma"/>
            <family val="0"/>
          </rPr>
          <t>.  
e.g.
- '</t>
        </r>
        <r>
          <rPr>
            <b/>
            <i/>
            <sz val="8"/>
            <rFont val="Tahoma"/>
            <family val="2"/>
          </rPr>
          <t>Circle Percentages</t>
        </r>
        <r>
          <rPr>
            <b/>
            <sz val="8"/>
            <rFont val="Tahoma"/>
            <family val="0"/>
          </rPr>
          <t>' (p.3)
- '</t>
        </r>
        <r>
          <rPr>
            <b/>
            <i/>
            <sz val="8"/>
            <rFont val="Tahoma"/>
            <family val="2"/>
          </rPr>
          <t>Queen Mary</t>
        </r>
        <r>
          <rPr>
            <b/>
            <sz val="8"/>
            <rFont val="Tahoma"/>
            <family val="0"/>
          </rPr>
          <t>' (p.5)
- '</t>
        </r>
        <r>
          <rPr>
            <b/>
            <i/>
            <sz val="8"/>
            <rFont val="Tahoma"/>
            <family val="2"/>
          </rPr>
          <t>Circles on a Grid</t>
        </r>
        <r>
          <rPr>
            <b/>
            <sz val="8"/>
            <rFont val="Tahoma"/>
            <family val="0"/>
          </rPr>
          <t>' (p.19)</t>
        </r>
        <r>
          <rPr>
            <sz val="8"/>
            <rFont val="Tahoma"/>
            <family val="0"/>
          </rPr>
          <t xml:space="preserve">
</t>
        </r>
      </text>
    </comment>
    <comment ref="D37" authorId="1">
      <text>
        <r>
          <rPr>
            <b/>
            <sz val="8"/>
            <rFont val="Tahoma"/>
            <family val="0"/>
          </rPr>
          <t xml:space="preserve">See pages 3, 5, 7, 9, 11, 13, 15, 17, 19, 21 and 23 in the KS3 </t>
        </r>
        <r>
          <rPr>
            <b/>
            <i/>
            <sz val="8"/>
            <rFont val="Tahoma"/>
            <family val="2"/>
          </rPr>
          <t>Framework supplement of examples</t>
        </r>
        <r>
          <rPr>
            <b/>
            <sz val="8"/>
            <rFont val="Tahoma"/>
            <family val="0"/>
          </rPr>
          <t>.  
e.g.
- 'Hexagons' (p.35)</t>
        </r>
      </text>
    </comment>
    <comment ref="D34" authorId="1">
      <text>
        <r>
          <rPr>
            <b/>
            <sz val="8"/>
            <rFont val="Tahoma"/>
            <family val="0"/>
          </rPr>
          <t>e.g.
- having derived a formula for a sequence generated from a practical context, recognise the difference between testing the formula for a future case and explaining mathematically why the formula works</t>
        </r>
        <r>
          <rPr>
            <sz val="8"/>
            <rFont val="Tahoma"/>
            <family val="0"/>
          </rPr>
          <t xml:space="preserve">
</t>
        </r>
      </text>
    </comment>
    <comment ref="D38" authorId="1">
      <text>
        <r>
          <rPr>
            <b/>
            <sz val="8"/>
            <rFont val="Tahoma"/>
            <family val="0"/>
          </rPr>
          <t xml:space="preserve">See pages 3, 5, 7, 9, 11, 13, 15, 17, 19, 21 and 23 in the KS3 </t>
        </r>
        <r>
          <rPr>
            <b/>
            <i/>
            <sz val="8"/>
            <rFont val="Tahoma"/>
            <family val="2"/>
          </rPr>
          <t>Framework supplement of examples</t>
        </r>
        <r>
          <rPr>
            <b/>
            <sz val="8"/>
            <rFont val="Tahoma"/>
            <family val="0"/>
          </rPr>
          <t>.  In particular note 'Making Statements' (p.35) as a potential task for using algebra and extending</t>
        </r>
      </text>
    </comment>
    <comment ref="D39" authorId="1">
      <text>
        <r>
          <rPr>
            <b/>
            <sz val="8"/>
            <rFont val="Tahoma"/>
            <family val="0"/>
          </rPr>
          <t>See pages 3, 5, 7, 9, 11, 13, 15, 17, 19, 21 and 23 in the KS3 Framework supplement of examples.  In particular note 'Making Statements' (p.35) as a potential starting point</t>
        </r>
      </text>
    </comment>
    <comment ref="D35" authorId="1">
      <text>
        <r>
          <rPr>
            <b/>
            <sz val="8"/>
            <rFont val="Tahoma"/>
            <family val="0"/>
          </rPr>
          <t xml:space="preserve">See pages 3, 5, 7, 9, 11, 13, 15, 17, 19, 21, 23, 27, 31, 33 and 35 in the KS3 </t>
        </r>
        <r>
          <rPr>
            <b/>
            <i/>
            <sz val="8"/>
            <rFont val="Tahoma"/>
            <family val="2"/>
          </rPr>
          <t>Framework supplement of examples.</t>
        </r>
        <r>
          <rPr>
            <b/>
            <sz val="8"/>
            <rFont val="Tahoma"/>
            <family val="0"/>
          </rPr>
          <t xml:space="preserve"> </t>
        </r>
      </text>
    </comment>
    <comment ref="D36" authorId="1">
      <text>
        <r>
          <rPr>
            <b/>
            <sz val="8"/>
            <rFont val="Tahoma"/>
            <family val="0"/>
          </rPr>
          <t xml:space="preserve">See pages 3, 5, 7, 9, 11, 13, 15, 17, 19, 21, 23, 27, 31, 33 and 35 in the KS3 </t>
        </r>
        <r>
          <rPr>
            <b/>
            <i/>
            <sz val="8"/>
            <rFont val="Tahoma"/>
            <family val="2"/>
          </rPr>
          <t>Framework supplement of examples</t>
        </r>
        <r>
          <rPr>
            <b/>
            <sz val="8"/>
            <rFont val="Tahoma"/>
            <family val="0"/>
          </rPr>
          <t>.</t>
        </r>
      </text>
    </comment>
    <comment ref="E22" authorId="1">
      <text>
        <r>
          <rPr>
            <b/>
            <u val="single"/>
            <sz val="8"/>
            <rFont val="Tahoma"/>
            <family val="2"/>
          </rPr>
          <t>Probing Questions</t>
        </r>
        <r>
          <rPr>
            <b/>
            <sz val="8"/>
            <rFont val="Tahoma"/>
            <family val="2"/>
          </rPr>
          <t xml:space="preserve">
What information do you have?  What information is important to solving the problem?  
Is there anything else you need to know?
What method will you use?
What should you record to show how you are going about solving the problem?…using words, symbols, diagrams?
What does this expression tell us?  What does this graph tell us?
What conclusions can you draw from this diagram/graph? </t>
        </r>
      </text>
    </comment>
    <comment ref="E26" authorId="1">
      <text>
        <r>
          <rPr>
            <b/>
            <u val="single"/>
            <sz val="8"/>
            <rFont val="Tahoma"/>
            <family val="2"/>
          </rPr>
          <t>Probing Questions</t>
        </r>
        <r>
          <rPr>
            <b/>
            <sz val="8"/>
            <rFont val="Tahoma"/>
            <family val="2"/>
          </rPr>
          <t xml:space="preserve">
What have you noticed?
Will this always happen?  How do you know?  Can you generalise from this?</t>
        </r>
      </text>
    </comment>
    <comment ref="E27" authorId="1">
      <text>
        <r>
          <rPr>
            <b/>
            <u val="single"/>
            <sz val="8"/>
            <rFont val="Tahoma"/>
            <family val="2"/>
          </rPr>
          <t>Probing Questions</t>
        </r>
        <r>
          <rPr>
            <b/>
            <sz val="8"/>
            <rFont val="Tahoma"/>
            <family val="2"/>
          </rPr>
          <t xml:space="preserve">
What do you think makes this a substantial problem to solve/task to explore? When did you realise the potential of this problem/task?
What did you see as the main steps in solving this problem/working on this task?
How did you go about organising your approach?  Did you need to make any changes to your planned approach? 
What resources, including ICT will help you explore this problem?
What do you expect the answer/solution to be?  Why?
What is a sensible degree of accuracy? 
Consider your solutions.  Explain to a friend how you got there.
What difference would it make if you round every answer (in a complex calculation)? 
What are/were your initial thoughts on how to solve this problem?  Did your strategy work?  How did you change it and why?</t>
        </r>
      </text>
    </comment>
    <comment ref="E29" authorId="1">
      <text>
        <r>
          <rPr>
            <b/>
            <u val="single"/>
            <sz val="8"/>
            <rFont val="Tahoma"/>
            <family val="2"/>
          </rPr>
          <t>Probing Questions</t>
        </r>
        <r>
          <rPr>
            <b/>
            <sz val="8"/>
            <rFont val="Tahoma"/>
            <family val="2"/>
          </rPr>
          <t xml:space="preserve">
Why did you use that graph/diagram?  What does the graph/diagram reveal about the problem?
How did you decide on the scales on your graph?  Would a different scale change your conclusions?
Is your result always true?  What if…?
Can you explain the pattern that is shown here?  Can you explain the rule?  What would you expect in the next case?
Can you explain why some of the results do not follow the same pattern?
Is your generalisation always true?  How do you know?  What if…?</t>
        </r>
      </text>
    </comment>
    <comment ref="E30" authorId="1">
      <text>
        <r>
          <rPr>
            <b/>
            <u val="single"/>
            <sz val="8"/>
            <rFont val="Tahoma"/>
            <family val="2"/>
          </rPr>
          <t>Probing Questions</t>
        </r>
        <r>
          <rPr>
            <b/>
            <sz val="8"/>
            <rFont val="Tahoma"/>
            <family val="2"/>
          </rPr>
          <t xml:space="preserve">
How would you convince a friend? a penpal?  How would you convince me?
Does this work for any value(s)?  How do you know?
What special cases should you check?</t>
        </r>
      </text>
    </comment>
    <comment ref="D2" authorId="1">
      <text>
        <r>
          <rPr>
            <b/>
            <sz val="8"/>
            <rFont val="Tahoma"/>
            <family val="2"/>
          </rPr>
          <t>e.g. with support
­ engage with practical mathematical activities involving sorting, counting and measuring by direct comparison</t>
        </r>
      </text>
    </comment>
    <comment ref="D6" authorId="1">
      <text>
        <r>
          <rPr>
            <b/>
            <sz val="8"/>
            <rFont val="Tahoma"/>
            <family val="2"/>
          </rPr>
          <t>e.g. with support
- copy and continue a simple pattern of objects, shapes or numbers</t>
        </r>
      </text>
    </comment>
    <comment ref="D8" authorId="0">
      <text>
        <r>
          <rPr>
            <b/>
            <sz val="8"/>
            <rFont val="Tahoma"/>
            <family val="0"/>
          </rPr>
          <t>e.g. with support
­ listen to others’ explanations, try to make sense of them, compare.… evaluate…</t>
        </r>
      </text>
    </comment>
    <comment ref="D9" authorId="0">
      <text>
        <r>
          <rPr>
            <b/>
            <sz val="8"/>
            <rFont val="Tahoma"/>
            <family val="0"/>
          </rPr>
          <t>e.g. with support
­ begin to appreciate the need to record and develop their own methods of recording</t>
        </r>
      </text>
    </comment>
    <comment ref="D10" authorId="0">
      <text>
        <r>
          <rPr>
            <b/>
            <sz val="8"/>
            <rFont val="Tahoma"/>
            <family val="0"/>
          </rPr>
          <t>e.g.
- matchstick sequences
- linear sequences</t>
        </r>
        <r>
          <rPr>
            <sz val="8"/>
            <rFont val="Tahoma"/>
            <family val="0"/>
          </rPr>
          <t xml:space="preserve">
</t>
        </r>
      </text>
    </comment>
    <comment ref="D11" authorId="0">
      <text>
        <r>
          <rPr>
            <b/>
            <sz val="8"/>
            <rFont val="Tahoma"/>
            <family val="0"/>
          </rPr>
          <t>e.g. with support
­ test a statement such as, ‘The number twelve ends with a 2 so 12 sweets can’t be shared equally by 3 children’</t>
        </r>
      </text>
    </comment>
    <comment ref="D13" authorId="0">
      <text>
        <r>
          <rPr>
            <b/>
            <sz val="8"/>
            <rFont val="Tahoma"/>
            <family val="0"/>
          </rPr>
          <t xml:space="preserve">e.g.
­ check their work and make appropriate corrections, for example decide that two numbers less than 100 cannot give a total more than 200 and correct the addition
</t>
        </r>
        <r>
          <rPr>
            <b/>
            <u val="single"/>
            <sz val="8"/>
            <rFont val="Tahoma"/>
            <family val="2"/>
          </rPr>
          <t>Also:</t>
        </r>
        <r>
          <rPr>
            <b/>
            <sz val="8"/>
            <rFont val="Tahoma"/>
            <family val="0"/>
          </rPr>
          <t xml:space="preserve">
- select the mathematics they use in a wider range of classroom activities, (e.g. use classroom discussions to break into a problem, recognising similarities to previous work; put the  problem into their own words; choose their own equipment appropriate to the task, including calculators)
</t>
        </r>
      </text>
    </comment>
    <comment ref="D15" authorId="1">
      <text>
        <r>
          <rPr>
            <b/>
            <sz val="8"/>
            <rFont val="Tahoma"/>
            <family val="0"/>
          </rPr>
          <t>e.g.
- &lt; , &gt;
- bar charts, pictograms, Venn diagrams</t>
        </r>
      </text>
    </comment>
    <comment ref="D16" authorId="0">
      <text>
        <r>
          <rPr>
            <b/>
            <sz val="8"/>
            <rFont val="Tahoma"/>
            <family val="0"/>
          </rPr>
          <t>e.g.
­ make a generalisation with the assistance of probing questions and prompts</t>
        </r>
      </text>
    </comment>
    <comment ref="D23" authorId="0">
      <text>
        <r>
          <rPr>
            <b/>
            <sz val="8"/>
            <rFont val="Tahoma"/>
            <family val="0"/>
          </rPr>
          <t xml:space="preserve">e.g.
- check as they work, spotting and correcting errors and reviewing methods
</t>
        </r>
      </text>
    </comment>
    <comment ref="D4" authorId="1">
      <text>
        <r>
          <rPr>
            <b/>
            <sz val="8"/>
            <rFont val="Tahoma"/>
            <family val="2"/>
          </rPr>
          <t>e.g. with support
- respond to questions and ideas from peers and adults
- refer to the materials they have used and talk about what
they have done, patterns they have noticed, etc.</t>
        </r>
      </text>
    </comment>
    <comment ref="D5" authorId="1">
      <text>
        <r>
          <rPr>
            <b/>
            <sz val="8"/>
            <rFont val="Tahoma"/>
            <family val="0"/>
          </rPr>
          <t>e.g. with support
- describe the different ways they have sorted objects, what is the same about objects in a set, how sets differ
- identify which set has most, which object is biggest, smallest, tallest, etc.
- explain numbers and calculations, how many
altogether, how many used or hidden, how many left, how many each, etc.</t>
        </r>
      </text>
    </comment>
  </commentList>
</comments>
</file>

<file path=xl/sharedStrings.xml><?xml version="1.0" encoding="utf-8"?>
<sst xmlns="http://schemas.openxmlformats.org/spreadsheetml/2006/main" count="1775" uniqueCount="407">
  <si>
    <t>Count sets of objects reliably</t>
  </si>
  <si>
    <t>Use simple fractions that are several parts of a whole and recognise when two simple fractions are equivalent</t>
  </si>
  <si>
    <t>Recognise approximate proportions of a whole and use simple fractions and percentages to describe these</t>
  </si>
  <si>
    <t>Order decimals to three decimal places</t>
  </si>
  <si>
    <t>Use the equivalence of fractions, decimals and percentages to compare proportions</t>
  </si>
  <si>
    <t>Understand and use proportionality</t>
  </si>
  <si>
    <t>Understand the equivalence between recurring decimals and fractions</t>
  </si>
  <si>
    <t>Numbers and the Number System</t>
  </si>
  <si>
    <t>Forename</t>
  </si>
  <si>
    <t>Surname</t>
  </si>
  <si>
    <t>Code as follows:</t>
  </si>
  <si>
    <t>y: yes (green)</t>
  </si>
  <si>
    <t>i: insufficient evidence (amber)</t>
  </si>
  <si>
    <t>n: no (red)</t>
  </si>
  <si>
    <t>Calculating</t>
  </si>
  <si>
    <t>Algebra</t>
  </si>
  <si>
    <t>Using and Applying</t>
  </si>
  <si>
    <t>Shape, Space and Measure</t>
  </si>
  <si>
    <t>Handling Data</t>
  </si>
  <si>
    <t>Use mental recall of addition and subtraction facts to 10</t>
  </si>
  <si>
    <t>Choose the appropriate operation when solving addition and subtraction problems</t>
  </si>
  <si>
    <t>Use mental recall of addition and subtraction facts to 20 in solving problems involving larger numbers</t>
  </si>
  <si>
    <t>Derive associated division facts from known multiplication facts</t>
  </si>
  <si>
    <t>Use efficient written methods of addition and subtraction and of short multiplication and division</t>
  </si>
  <si>
    <t>Calculate percentages and find the outcome of a given percentage increase or decrease</t>
  </si>
  <si>
    <t>Divide a quantity into two or more parts in a given ratio and solve problems involving ratio and direct proportion</t>
  </si>
  <si>
    <t>Use proportional reasoning to solve a problem, choosing the correct numbers to take as 100%, or as a whole</t>
  </si>
  <si>
    <t>Add and subtract fractions by writing them with a common denominator, calculate fractions of quantities (fraction answers); multiply and divide an integer by a fraction</t>
  </si>
  <si>
    <t>Calculate the result of any proportional change using multiplicative methods</t>
  </si>
  <si>
    <t>Understand the effects of multiplying and dividing by numbers between 0 and 1</t>
  </si>
  <si>
    <t>Add, subtract, multiply and divide fractions</t>
  </si>
  <si>
    <t>Make and justify estimates and approximations of calculations; estimate calculations by rounding numbers to one significant figure and multiplying and dividing mentally</t>
  </si>
  <si>
    <t>Use fractions or percentages to solve problems involving repeated proportional changes or the calculation of the original quantity given the result of a proportional change</t>
  </si>
  <si>
    <t>Solve problems involving calculating with powers, roots and numbers expressed in standard form, checking for correct order of magnitude and using a calculator as appropriate</t>
  </si>
  <si>
    <t>Use a calculator efficiently and appropriately to perform complex calculations with numbers of any size, knowing not to round during intermediate steps of a calculation</t>
  </si>
  <si>
    <t>Recognise sequences of numbers, including odd and even numbers</t>
  </si>
  <si>
    <t>Use and interpret coordinates in the first quadrant</t>
  </si>
  <si>
    <t>Use and interpret coordinates in all four quadrants</t>
  </si>
  <si>
    <t>Construct and solve linear equations with integer coefficients, using an appropriate method</t>
  </si>
  <si>
    <r>
      <t>Generate terms of a sequence using term-to-term and position-to-term definitions of the sequence, on paper and using ICT; write an expression to describe the n</t>
    </r>
    <r>
      <rPr>
        <vertAlign val="superscript"/>
        <sz val="7.5"/>
        <rFont val="Arial"/>
        <family val="2"/>
      </rPr>
      <t>th</t>
    </r>
    <r>
      <rPr>
        <sz val="7.5"/>
        <rFont val="Arial"/>
        <family val="2"/>
      </rPr>
      <t xml:space="preserve"> term of an arithmetic sequence.</t>
    </r>
  </si>
  <si>
    <t>Construct functions arising from real-life problems and plot their corresponding graphs; interpret graphs arising from real situations</t>
  </si>
  <si>
    <t>Use algebraic and graphical methods to solve simultaneous linear equations in two variables</t>
  </si>
  <si>
    <t>Solve inequalities in one variable and represent the solution set on a number line</t>
  </si>
  <si>
    <t>Use formulae from mathematics and other subjects; substitute numbers into expressions and formulae; derive a formula and, in simple cases, change its subject</t>
  </si>
  <si>
    <r>
      <t>Find the next term and n</t>
    </r>
    <r>
      <rPr>
        <vertAlign val="superscript"/>
        <sz val="7.5"/>
        <rFont val="Arial"/>
        <family val="2"/>
      </rPr>
      <t>th</t>
    </r>
    <r>
      <rPr>
        <sz val="7.5"/>
        <rFont val="Arial"/>
        <family val="2"/>
      </rPr>
      <t xml:space="preserve"> term of quadratic sequences and functions and explore their properties</t>
    </r>
  </si>
  <si>
    <r>
      <t xml:space="preserve">Square a linear expression, and expand and simplify the product of two linear expressions of the form (x </t>
    </r>
    <r>
      <rPr>
        <sz val="7.5"/>
        <rFont val="Symbol"/>
        <family val="1"/>
      </rPr>
      <t>±</t>
    </r>
    <r>
      <rPr>
        <sz val="7.5"/>
        <rFont val="Arial"/>
        <family val="2"/>
      </rPr>
      <t xml:space="preserve"> n) and simplify the corresponding quadratic expression</t>
    </r>
  </si>
  <si>
    <t>Plot graphs of simple quadratic and cubic functions</t>
  </si>
  <si>
    <t xml:space="preserve">Factorise quadratic expressions including the difference of two squares, </t>
  </si>
  <si>
    <t>Manipulate algebraic formulae, equations and expressions, finding common factors and multiplying two linear expressions</t>
  </si>
  <si>
    <t>Derive and use more complex formulae and change the subject of a formula</t>
  </si>
  <si>
    <t>Evaluate algebraic formulae, substituting fractions, decimals and negative numbers</t>
  </si>
  <si>
    <t>Solve inequalities in two variables and find the solution set</t>
  </si>
  <si>
    <t>Sketch, identify and interpret  graphs of linear, quadratic, cubic and reciprocal functions, and graphs that model real situations</t>
  </si>
  <si>
    <t>Understand the effect on a graph of addition of (or multiplication by) a constant</t>
  </si>
  <si>
    <t>Use systematic trial and improvement methods and ICT tools to find approximate solutions to harder equations</t>
  </si>
  <si>
    <t>Plot the graphs of linear functions, where y is given explicitly in terms of x; recognise that equations of the form y = mx+c correspond to straight-line graphs</t>
  </si>
  <si>
    <t>Select the mathematics to use in some classroom activities</t>
  </si>
  <si>
    <t>Explain why an answer is correct</t>
  </si>
  <si>
    <t>Use and interpret mathematical symbols and diagrams</t>
  </si>
  <si>
    <t>Understand a general statement by finding particular examples that match it</t>
  </si>
  <si>
    <t>Solve problems and carry through substantial tasks by breaking them into smaller, more manageable tasks, using a range of efficient techniques, methods and resources, including ICT; give solutions to an appropriate degree of accuracy</t>
  </si>
  <si>
    <t>Interpret, discuss and synthesise information presented in a variety of mathematical forms</t>
  </si>
  <si>
    <t>Present a concise, reasoned argument, using symbols, diagrams, graphs and related explanatory texts</t>
  </si>
  <si>
    <t>Use logical argument to establish the truth of a statement</t>
  </si>
  <si>
    <t>Solve increasingly demanding problems and evaluate solutions; explore connections in mathematics across a range of contexts: number, algebra, shape, space and measures, and handling data; refine or extend the mathematics used to generate fuller solutions</t>
  </si>
  <si>
    <t>Give reasons for choice of presentation, explaining selected features and showing insight into the problems structure</t>
  </si>
  <si>
    <t>Justify generalisations, arguments or solutions</t>
  </si>
  <si>
    <t>Appreciate the difference between mathematical explanation and experimental evidence</t>
  </si>
  <si>
    <t>Develop and follow alternative methods and approaches</t>
  </si>
  <si>
    <t>Reflect on lines of enquiry when exploring mathematical tasks</t>
  </si>
  <si>
    <t>Select and combine known facts and problem solving strategies to solve problems of increasing complexity</t>
  </si>
  <si>
    <t>Convey mathematical meaning through precise and consistent use of symbols</t>
  </si>
  <si>
    <t>Examine generalisations or solutions reached in an activity, commenting constructively on the reasoning and logic or the process employed, or the results obtained</t>
  </si>
  <si>
    <t>Use mathematical names for common 3-D and 2-D shapes</t>
  </si>
  <si>
    <t>Make 3-D models by linking given faces or edges and draw common 2-D shapes in different orientations on grids</t>
  </si>
  <si>
    <t>Classify quadrilaterals by their geometric properties</t>
  </si>
  <si>
    <t>Solve geometrical problems using properties of angles, of parallel and intersecting lines, and of triangles and other polygons</t>
  </si>
  <si>
    <t>Identify alternate and corresponding angles; understand a proof that the sum of the angles of a triangle is 180° and of a quadrilateral is 360°</t>
  </si>
  <si>
    <t>Visualise and use 2-D representations of 3-D objects</t>
  </si>
  <si>
    <t>Enlarge 2-D shapes, given a centre of enlargement and a positive whole-number scale factor</t>
  </si>
  <si>
    <t>Know that translations, rotations and reflections preserve length and angle and map objects on to congruent images</t>
  </si>
  <si>
    <t>Use straight edge and compasses to do standard constructions</t>
  </si>
  <si>
    <t>Deduce and use formulae for the area of a triangle and parallelogram, and the volume of a cuboid; calculate volumes and surface areas of cuboids</t>
  </si>
  <si>
    <t>Know and use the formulae for the circumference and area of a circle</t>
  </si>
  <si>
    <t>Understand and apply Pythagoras' theorem when solving problems in 2-D</t>
  </si>
  <si>
    <t>Calculate lengths, areas and volumes in plane shapes and right prisms</t>
  </si>
  <si>
    <t>Enlarge 2-D shapes, given a centre of enlargement and a fractional scale factor, on paper and using ICT; recognise the similarity of the resulting shapes</t>
  </si>
  <si>
    <t>Recognise that measurements given to the nearest whole unit may be inaccurate by up to one half of the unit in either direction</t>
  </si>
  <si>
    <t>Understand and use measures of speed (and other compound measures such as density or pressure) to solve problems</t>
  </si>
  <si>
    <t>Understand and use congruence and mathematical similarity</t>
  </si>
  <si>
    <t>Understand and use trigonometrical relationships in right-angled triangles, and use these to solve problems, including those involving bearings</t>
  </si>
  <si>
    <t>Understand the difference between formulae for perimeter, area and volume in simple contexts by considering dimensions</t>
  </si>
  <si>
    <t>Sort objects and classify them using more than one criterion</t>
  </si>
  <si>
    <t>Understand vocabulary relating to handling data</t>
  </si>
  <si>
    <t>Extract and interpret information presented in simple tables, lists, bar charts and pictograms</t>
  </si>
  <si>
    <t>Construct bar charts and pictograms, where the symbol represents a group of units</t>
  </si>
  <si>
    <t>Collect and record discrete data.</t>
  </si>
  <si>
    <t>Construct and interpret frequency diagrams and simple line graphs</t>
  </si>
  <si>
    <t>Understand and use the mode and range to describe sets of data</t>
  </si>
  <si>
    <t>Design a survey or experiment to capture the necessary data from one or more sources; design, trial and if necessary refine data collection sheets; construct tables for large discrete and continuous sets of raw data, choosing suitable class intervals; design and use two-way tables</t>
  </si>
  <si>
    <t>Select, construct and modify, on paper &amp; using ICT:
- pie charts for categorical data;
- bar charts and frequency diagrams for discrete and continuous data;
- simple time graphs for time series;
- scatter graphs.Identify which are most useful in the context of the problem</t>
  </si>
  <si>
    <t>Find and record all possible mutually exclusive outcomes for single events and two successive events in a systematic way</t>
  </si>
  <si>
    <t>Know that the sum of probabilities of all mutually exclusive outcomes is 1 and use this when solving problems</t>
  </si>
  <si>
    <t>Communicate interpretations and results of a statistical survey using selected tables, graphs and diagrams in support</t>
  </si>
  <si>
    <t>Suggest a problem to explore using statistical methods, frame questions and raise conjectures; identify possible sources of bias and plan how to minimise it</t>
  </si>
  <si>
    <t>Select, construct and modify, on paper and using ICT, suitable graphical representation to progress an enquiry, including frequency polygons and lines of best fit on scatter graphs</t>
  </si>
  <si>
    <t>Estimate the mean, median and range of a set of grouped data and determine the modal class, selecting the statistic most appropriate to the line of enquiry</t>
  </si>
  <si>
    <t>Understand relative frequency as an estimate of probability and use this to compare outcomes of an experiment</t>
  </si>
  <si>
    <t>Compare two or more distributions and make inferences, using the shape of the distributions and measures of average and range</t>
  </si>
  <si>
    <t>Examine critically the results of a statistical enquiry, and justify the choice of statistical representation in written presentations</t>
  </si>
  <si>
    <t>Estimate and find the median, quartiles and interquartile range for large data sets, including using a cumulative frequency diagram</t>
  </si>
  <si>
    <t>Compare two or more distributions and make inferences, using the shape of the distributions and measures of average and spread including median and quartiles</t>
  </si>
  <si>
    <t>Know when to add or multiply two probabilities</t>
  </si>
  <si>
    <t>Use tree diagrams to calculate probabilities of combinations of independent events</t>
  </si>
  <si>
    <t>L7 to L8 examples from the Gloucestershire Mathematics Advisory Team</t>
  </si>
  <si>
    <t>L5 examples from Primary Mathematics APP and Secondary Mathematics APP</t>
  </si>
  <si>
    <t>Devise instructions for a computer to generate and transform shapes and paths.</t>
  </si>
  <si>
    <t>L6 examples from Secondary Mathematics APP - topped up with examples from Gloucestershire Mathematics Advisory Team where needed</t>
  </si>
  <si>
    <t>Type your class list into the blue box on the left.  The names will automatically appear in each of the assessment worksheets.</t>
  </si>
  <si>
    <t>There is a separate worksheet for each of the assessment focuses.</t>
  </si>
  <si>
    <t>Code each assessment criteria for each pupil as follows:</t>
  </si>
  <si>
    <t>With the exception of the 'coding' cells, all the worksheets are protected.</t>
  </si>
  <si>
    <t>Distinguish between practical demonstration and proof; know underlying assumptions, recognising their importance and limitations, &amp; the effect of varying them</t>
  </si>
  <si>
    <t>Find the locus of a point that moves according to a given rule, both by reasoning and using ICT.</t>
  </si>
  <si>
    <t>Read and write numbers up to 10</t>
  </si>
  <si>
    <t>Order events</t>
  </si>
  <si>
    <t>?</t>
  </si>
  <si>
    <t>L1 to L4 examples from Primary Mathematics APP</t>
  </si>
  <si>
    <t>Level</t>
  </si>
  <si>
    <t>number</t>
  </si>
  <si>
    <t>calc</t>
  </si>
  <si>
    <t>algebra</t>
  </si>
  <si>
    <t>HD</t>
  </si>
  <si>
    <t>Numbers and the number system</t>
  </si>
  <si>
    <t>Shape, Space and measure</t>
  </si>
  <si>
    <t>Using and applying</t>
  </si>
  <si>
    <t>sheets</t>
  </si>
  <si>
    <t>SSM</t>
  </si>
  <si>
    <t>UA</t>
  </si>
  <si>
    <t>Begin to use halves and quarters and relate the concept of half of a small quantity to the concept of half of a shape</t>
  </si>
  <si>
    <t>Begin to understand the place value of each digit; use this to order numbers up to 100</t>
  </si>
  <si>
    <t>Use the knowledge that subtraction is the inverse of addition and understand halving as a way of ‘undoing’ doubling and vice versa</t>
  </si>
  <si>
    <t>Use mental calculation strategies to solve number problems including those involving money and measures</t>
  </si>
  <si>
    <t>Record their work in writing</t>
  </si>
  <si>
    <t>Describe their properties, including number of sides and corners</t>
  </si>
  <si>
    <t>Describe the position of objects</t>
  </si>
  <si>
    <t>Distinguish between straight and turning movements, recognise right angles in turns and understand angle as a measurement of turn</t>
  </si>
  <si>
    <t>Begin to use a wider range of measures including to use everyday non-standard and standard units to measure length and mass</t>
  </si>
  <si>
    <t>Begin to understand that numbers can be used not only to count discrete objects but also to describe continuous measures</t>
  </si>
  <si>
    <t>Collect and sort data to test a simple hypothesis</t>
  </si>
  <si>
    <t>Record results in simple lists, tables, pictograms and block graphs</t>
  </si>
  <si>
    <t>Communicate their findings, using the simple lists, tables, pictograms and block graphs they have recorded</t>
  </si>
  <si>
    <t>Discuss their work using mathematical language</t>
  </si>
  <si>
    <t>Begin to represent their work using symbols and simple diagrams</t>
  </si>
  <si>
    <t>Predict what comes next in a simple number, shape or spatial pattern or sequence and give reasons for their opinions</t>
  </si>
  <si>
    <t>Use place value to make approximations</t>
  </si>
  <si>
    <t>Understand place value in numbers to 1000</t>
  </si>
  <si>
    <t>Recognise negative numbers in contexts such as temperature</t>
  </si>
  <si>
    <t>Begin to use decimal notation in contexts such as money</t>
  </si>
  <si>
    <t>Add and subtract two-digit numbers mentally</t>
  </si>
  <si>
    <t>Multiply and divide two digit numbers by 2, 3, 4 or 5 as well as 10 with whole number answers and remainders</t>
  </si>
  <si>
    <t>Solve whole number problems including those involving multiplication or division that may give rise to remainders</t>
  </si>
  <si>
    <t>Add and subtract three digit numbers using written methods</t>
  </si>
  <si>
    <t>Recognise a wider range of sequences</t>
  </si>
  <si>
    <t>Begin to understand the role of ‘=’ (the ‘equals’ sign)</t>
  </si>
  <si>
    <t>Classify 3-D and 2-D shapes in various ways using mathematical properties such as reflective symmetry for 2-D shapes</t>
  </si>
  <si>
    <t>Begin to recognise nets of familiar 3-D shapes, e.g. cube, cuboid, triangular prism, square-based pyramid</t>
  </si>
  <si>
    <t>Recognise shapes in different orientations and reflect shapes, presented on a grid, in a vertical or horizontal mirror line</t>
  </si>
  <si>
    <t>Describe position and movement</t>
  </si>
  <si>
    <t>Use a wider range of measures including non-standard units and standard metric units of length, capacity and mass in a range of contexts</t>
  </si>
  <si>
    <t>Use standard units of time</t>
  </si>
  <si>
    <t>Gather information</t>
  </si>
  <si>
    <t>Use Venn and Carroll diagrams to record their sorting and classifying of information</t>
  </si>
  <si>
    <t>Select the mathematics they use in a wider range of classroom activities</t>
  </si>
  <si>
    <t>Try different approaches and find ways of overcoming difficulties that arise when they
are solving problems</t>
  </si>
  <si>
    <t>Begin to organise their work and check results</t>
  </si>
  <si>
    <t>Review their work and reasoning</t>
  </si>
  <si>
    <t>Recognise and describe number relationships including multiple, factor and square</t>
  </si>
  <si>
    <t>Recognise and describe number patterns</t>
  </si>
  <si>
    <t>Use place value to multiply and divide whole numbers by 10 or 100</t>
  </si>
  <si>
    <t>Begin to understand simple ratio</t>
  </si>
  <si>
    <t>Use a range of mental methods of computation with all operations</t>
  </si>
  <si>
    <t>Recall multiplication facts up to 10 × 10 and quickly derive corresponding division facts</t>
  </si>
  <si>
    <t>Multiply a simple decimal by a single digit</t>
  </si>
  <si>
    <t>Solve problems with or without a calculator</t>
  </si>
  <si>
    <t>Check the reasonableness of results with reference to the context or size of numbers</t>
  </si>
  <si>
    <t>Begin to use formulae expressed in words</t>
  </si>
  <si>
    <t>Use the properties of 2-D and 3-D shapes</t>
  </si>
  <si>
    <t>Reflect simple shapes in a mirror line, translate shapes horizontally or vertically and begin to rotate a simple shape or object about its centre or a vertex</t>
  </si>
  <si>
    <t>Choose and use appropriate units and instruments</t>
  </si>
  <si>
    <t>Interpret, with appropriate accuracy, numbers on a range of measuring instruments</t>
  </si>
  <si>
    <t>Find perimeters of simple shapes and find areas by counting squares</t>
  </si>
  <si>
    <t>Group data, where appropriate, in equal class intervals</t>
  </si>
  <si>
    <t>Continue to use Venn and Carroll diagrams to record their sorting and classifying of information</t>
  </si>
  <si>
    <t>Develop own strategies for solving problems</t>
  </si>
  <si>
    <t>Use their own strategies within mathematics and in applying mathematics to practical
contexts</t>
  </si>
  <si>
    <t>Present information and results in a clear and organised way</t>
  </si>
  <si>
    <t>Search for a solution by trying out ideas of their own</t>
  </si>
  <si>
    <t>Use understanding of place value to multiply and divide whole numbers and decimals by 10, 100 and 1000 and explain the effect</t>
  </si>
  <si>
    <t>Round decimals to the nearest decimal place and order negative numbers in context</t>
  </si>
  <si>
    <t>Recognise and use number patterns and relationships</t>
  </si>
  <si>
    <t>Use equivalence between fractions and order fractions and decimals</t>
  </si>
  <si>
    <t>Reduce a fraction to its simplest form by cancelling common factors</t>
  </si>
  <si>
    <t>Understand simple ratio</t>
  </si>
  <si>
    <t>Use known facts, place value, knowledge of operations and brackets to calculate including using all four operations with decimals to two places</t>
  </si>
  <si>
    <t>Use a calculator where appropriate to calculate fractions/percentages of quantities/measurements</t>
  </si>
  <si>
    <t>Understand and use an appropriate non-calculator method for solving problems that involve multiplying and dividing any three digit number by any two-digit number</t>
  </si>
  <si>
    <t>Solve simple problems involving ordering, adding, subtracting negative numbers in context</t>
  </si>
  <si>
    <t>Solve simple problems involving ratio and direct proportion</t>
  </si>
  <si>
    <t>Apply inverse operations and approximate to check answers to problems are of the correct magnitude</t>
  </si>
  <si>
    <t>Construct, express in symbolic form, and use simple formulae involving one or two operations</t>
  </si>
  <si>
    <t>Use a wider range of properties of 2-D and 3-D shapes and identify all the symmetries of 2-D shapes</t>
  </si>
  <si>
    <t>Use language associated with angle and know and use the angle sum of a triangle and that of angles at a point</t>
  </si>
  <si>
    <t>Reason about position and movement and transform shapes</t>
  </si>
  <si>
    <t>Measure and draw angles to the nearest degree, when constructing models and drawing or using shapes</t>
  </si>
  <si>
    <t>Read and interpret scales on a range of measuring instruments, explaining what each labelled division represents</t>
  </si>
  <si>
    <t>Solve problems involving the conversion of units and make sensible estimates of a range of measures in relation to everyday situations</t>
  </si>
  <si>
    <t>Understand and use the formula for the area of a rectangle and distinguish area from perimeter</t>
  </si>
  <si>
    <t>Ask questions, plan how to answer them and collect the data required</t>
  </si>
  <si>
    <t>In probability, select methods based on equally likely outcomes and experimental evidence, as appropriate</t>
  </si>
  <si>
    <t>Understand and use the probability scale from 0 to 1</t>
  </si>
  <si>
    <t>Understand and use the mean of discrete data and compare two simple distributions, using the range and one of mode, median or mean</t>
  </si>
  <si>
    <t>Understand that different outcomes may result from repeating an experiment</t>
  </si>
  <si>
    <t>Interpret graphs and diagrams, including pie charts, and draw conclusions</t>
  </si>
  <si>
    <t>Create and interpret line graphs where the intermediate values have meaning</t>
  </si>
  <si>
    <t>Identify and obtain necessary information to carry through a task and solve mathematical problems</t>
  </si>
  <si>
    <t>Check results, considering whether they are reasonable</t>
  </si>
  <si>
    <t>Solve word problems and investigations from a range of contexts</t>
  </si>
  <si>
    <t>Show understanding of situations by describing them mathematically using symbols, words and diagrams</t>
  </si>
  <si>
    <t>Draw simple conclusions of their own and give an explanation of their reasoning</t>
  </si>
  <si>
    <t>Shape, Space and Measures</t>
  </si>
  <si>
    <t>i: inconsistent or partial evidence (amber)</t>
  </si>
  <si>
    <t>Number and the Number System</t>
  </si>
  <si>
    <t>1a</t>
  </si>
  <si>
    <t>2a</t>
  </si>
  <si>
    <t>2b</t>
  </si>
  <si>
    <t>2c</t>
  </si>
  <si>
    <t>2d</t>
  </si>
  <si>
    <t>2e</t>
  </si>
  <si>
    <t>3a</t>
  </si>
  <si>
    <t>3b</t>
  </si>
  <si>
    <t>3c</t>
  </si>
  <si>
    <t>3d</t>
  </si>
  <si>
    <t>3e</t>
  </si>
  <si>
    <t>3f</t>
  </si>
  <si>
    <t>4a</t>
  </si>
  <si>
    <t>4b</t>
  </si>
  <si>
    <t>4c</t>
  </si>
  <si>
    <t>4d</t>
  </si>
  <si>
    <t>4e</t>
  </si>
  <si>
    <t>4f</t>
  </si>
  <si>
    <t>5a</t>
  </si>
  <si>
    <t>5b</t>
  </si>
  <si>
    <t>5c</t>
  </si>
  <si>
    <t>5d</t>
  </si>
  <si>
    <t>5e</t>
  </si>
  <si>
    <t>5f</t>
  </si>
  <si>
    <t>6a</t>
  </si>
  <si>
    <t>6b</t>
  </si>
  <si>
    <t>6c</t>
  </si>
  <si>
    <t>6d</t>
  </si>
  <si>
    <t>7a</t>
  </si>
  <si>
    <t>7b</t>
  </si>
  <si>
    <t>7c</t>
  </si>
  <si>
    <t>7d</t>
  </si>
  <si>
    <t>7e</t>
  </si>
  <si>
    <t>8a</t>
  </si>
  <si>
    <t>8b</t>
  </si>
  <si>
    <t>1b</t>
  </si>
  <si>
    <t>1c</t>
  </si>
  <si>
    <t>6e</t>
  </si>
  <si>
    <t>7f</t>
  </si>
  <si>
    <t>8c</t>
  </si>
  <si>
    <t>8d</t>
  </si>
  <si>
    <t>8e</t>
  </si>
  <si>
    <t>8f</t>
  </si>
  <si>
    <t>8g</t>
  </si>
  <si>
    <t>2f</t>
  </si>
  <si>
    <t>5g</t>
  </si>
  <si>
    <t>6f</t>
  </si>
  <si>
    <t>6g</t>
  </si>
  <si>
    <t>6h</t>
  </si>
  <si>
    <t>6i</t>
  </si>
  <si>
    <t>6j</t>
  </si>
  <si>
    <t>version:</t>
  </si>
  <si>
    <t>Working towards Level 1</t>
  </si>
  <si>
    <t>NC Level 1</t>
  </si>
  <si>
    <t>NC Level 2</t>
  </si>
  <si>
    <t>NC Level 3</t>
  </si>
  <si>
    <t>NC Level 4</t>
  </si>
  <si>
    <t>NC Level 5</t>
  </si>
  <si>
    <t>NC Level 6</t>
  </si>
  <si>
    <t>NC Level 7</t>
  </si>
  <si>
    <t>NC Level 8</t>
  </si>
  <si>
    <t>low</t>
  </si>
  <si>
    <t>secure</t>
  </si>
  <si>
    <t>high</t>
  </si>
  <si>
    <t>Year 1</t>
  </si>
  <si>
    <t>Year 2</t>
  </si>
  <si>
    <t>Year 3</t>
  </si>
  <si>
    <t>Year 4</t>
  </si>
  <si>
    <t>Year 5</t>
  </si>
  <si>
    <t>Year 6</t>
  </si>
  <si>
    <t>Year 7</t>
  </si>
  <si>
    <t>Year 8</t>
  </si>
  <si>
    <t>Year 9</t>
  </si>
  <si>
    <t>Printing instructions</t>
  </si>
  <si>
    <t>Click and drag to select the area you want to print</t>
  </si>
  <si>
    <t>Go to 'File', 'Print'</t>
  </si>
  <si>
    <t>In 'Print What' choose 'selection'</t>
  </si>
  <si>
    <t>Click OK</t>
  </si>
  <si>
    <t>Set:</t>
  </si>
  <si>
    <t xml:space="preserve">Date of snapshot: </t>
  </si>
  <si>
    <t/>
  </si>
  <si>
    <t>Square a linear expression, and expand and simplify the product of two linear expressions of the form (x ± n) and simplify the corresponding quadratic expression</t>
  </si>
  <si>
    <t>Find the next term and nth term of quadratic sequences and functions and explore their properties</t>
  </si>
  <si>
    <t>Generate terms of a sequence using term-to-term and position-to-term definitions of the sequence, on paper and using ICT; write an expression to describe the nth term of an arithmetic sequence.</t>
  </si>
  <si>
    <t>8h</t>
  </si>
  <si>
    <t>8i</t>
  </si>
  <si>
    <t>8j</t>
  </si>
  <si>
    <t>7g</t>
  </si>
  <si>
    <t>7h</t>
  </si>
  <si>
    <t>7i</t>
  </si>
  <si>
    <t>7j</t>
  </si>
  <si>
    <t>Pupil ID</t>
  </si>
  <si>
    <t>Name (select)</t>
  </si>
  <si>
    <t>Expected Level (select)</t>
  </si>
  <si>
    <t>Year</t>
  </si>
  <si>
    <t>Class ID:</t>
  </si>
  <si>
    <t>Count up to 10 objects</t>
  </si>
  <si>
    <t>Order numbers to 10</t>
  </si>
  <si>
    <t>Begin to use the fraction one-half</t>
  </si>
  <si>
    <t>Understand addition as finding the total of two or more sets of objects</t>
  </si>
  <si>
    <t>Understand subtraction as ‘taking away’ objects from a set and finding how many are left</t>
  </si>
  <si>
    <t>Add and subtract numbers of objects to 10</t>
  </si>
  <si>
    <t>Begin to know some addition facts</t>
  </si>
  <si>
    <t>Solve addition/subtraction problems involving up to 10 objects</t>
  </si>
  <si>
    <t>Record their work</t>
  </si>
  <si>
    <t>Use everyday language to describe properties of 2-D and 3-D shapes</t>
  </si>
  <si>
    <t>Use everyday language to describe positions of 2-D and 3-D shapes</t>
  </si>
  <si>
    <t>Measure and order objects using direct comparison</t>
  </si>
  <si>
    <t xml:space="preserve">Sort and classify objects </t>
  </si>
  <si>
    <t>Represent their work</t>
  </si>
  <si>
    <t>Demonstrate the criterion they have used</t>
  </si>
  <si>
    <t>Use mathematics as an integral part of classroom activities</t>
  </si>
  <si>
    <t>Represent their work with objects or pictures</t>
  </si>
  <si>
    <t>Discuss their work</t>
  </si>
  <si>
    <t>Draw simple conclusions from their work</t>
  </si>
  <si>
    <t>Recognises and use a simple pattern or relationships</t>
  </si>
  <si>
    <t>Level
8</t>
  </si>
  <si>
    <t>Level
7</t>
  </si>
  <si>
    <t>Level
6</t>
  </si>
  <si>
    <t>Level
5</t>
  </si>
  <si>
    <t>Level
4</t>
  </si>
  <si>
    <t>Level
3</t>
  </si>
  <si>
    <t>Level
2</t>
  </si>
  <si>
    <t>Level
1</t>
  </si>
  <si>
    <t>Select Name:</t>
  </si>
  <si>
    <t>What is APP?</t>
  </si>
  <si>
    <t>APP and AfL: what's the relationship between them?</t>
  </si>
  <si>
    <t>APP: What's in it for me?</t>
  </si>
  <si>
    <t xml:space="preserve">Assessing pupils’ progress (APP) is a structured approach to assessing pupils’ work. </t>
  </si>
  <si>
    <t xml:space="preserve">It enables teachers to: </t>
  </si>
  <si>
    <t>Suggested level for moderation</t>
  </si>
  <si>
    <t>Teacher's periodic judgement</t>
  </si>
  <si>
    <t>1d</t>
  </si>
  <si>
    <t>1e</t>
  </si>
  <si>
    <t>1f</t>
  </si>
  <si>
    <t>APP: What is there to help me?</t>
  </si>
  <si>
    <t>You need to know the meaning of 'assessment criteria', 'assessment focus' and 'periodic judgement'</t>
  </si>
  <si>
    <r>
      <t xml:space="preserve">The APP approach draws extensively on effective </t>
    </r>
    <r>
      <rPr>
        <u val="single"/>
        <sz val="9"/>
        <color indexed="8"/>
        <rFont val="Tahoma"/>
        <family val="2"/>
      </rPr>
      <t>assessment for learning</t>
    </r>
    <r>
      <rPr>
        <sz val="9"/>
        <color indexed="8"/>
        <rFont val="Tahoma"/>
        <family val="2"/>
      </rPr>
      <t xml:space="preserve"> practice and will support schools in raising standards of achievement </t>
    </r>
    <r>
      <rPr>
        <sz val="9"/>
        <rFont val="Tahoma"/>
        <family val="2"/>
      </rPr>
      <t xml:space="preserve"> </t>
    </r>
  </si>
  <si>
    <r>
      <t xml:space="preserve">•  </t>
    </r>
    <r>
      <rPr>
        <u val="single"/>
        <sz val="10"/>
        <rFont val="Arial"/>
        <family val="2"/>
      </rPr>
      <t>Levelopaedia:</t>
    </r>
    <r>
      <rPr>
        <i/>
        <sz val="10"/>
        <rFont val="Arial"/>
        <family val="2"/>
      </rPr>
      <t xml:space="preserve"> exemplifications and probing questions</t>
    </r>
  </si>
  <si>
    <r>
      <t xml:space="preserve">•  </t>
    </r>
    <r>
      <rPr>
        <u val="single"/>
        <sz val="10"/>
        <rFont val="Arial"/>
        <family val="2"/>
      </rPr>
      <t>Stick on the Maths:</t>
    </r>
    <r>
      <rPr>
        <i/>
        <sz val="10"/>
        <rFont val="Arial"/>
        <family val="2"/>
      </rPr>
      <t xml:space="preserve"> stimulating activites for each of the assessment criteria </t>
    </r>
  </si>
  <si>
    <r>
      <t xml:space="preserve">•  </t>
    </r>
    <r>
      <rPr>
        <u val="single"/>
        <sz val="10"/>
        <rFont val="Arial"/>
        <family val="2"/>
      </rPr>
      <t>Bring on the Maths:</t>
    </r>
    <r>
      <rPr>
        <i/>
        <sz val="10"/>
        <rFont val="Arial"/>
        <family val="2"/>
      </rPr>
      <t xml:space="preserve"> stimulating activites for each of the assessment criteria </t>
    </r>
  </si>
  <si>
    <r>
      <t xml:space="preserve">•  </t>
    </r>
    <r>
      <rPr>
        <u val="single"/>
        <sz val="10"/>
        <rFont val="Arial"/>
        <family val="2"/>
      </rPr>
      <t>The Convincers:</t>
    </r>
    <r>
      <rPr>
        <i/>
        <sz val="10"/>
        <rFont val="Arial"/>
        <family val="2"/>
      </rPr>
      <t xml:space="preserve"> More formal activities for each of the assesment criteria</t>
    </r>
  </si>
  <si>
    <r>
      <t xml:space="preserve">•  </t>
    </r>
    <r>
      <rPr>
        <u val="single"/>
        <sz val="10"/>
        <rFont val="Arial"/>
        <family val="2"/>
      </rPr>
      <t>Ways of Assesment:</t>
    </r>
    <r>
      <rPr>
        <i/>
        <sz val="10"/>
        <rFont val="Arial"/>
        <family val="2"/>
      </rPr>
      <t xml:space="preserve"> a way of looking at the big picture of assessment</t>
    </r>
  </si>
  <si>
    <r>
      <t xml:space="preserve">•  </t>
    </r>
    <r>
      <rPr>
        <u val="single"/>
        <sz val="10"/>
        <rFont val="Arial"/>
        <family val="2"/>
      </rPr>
      <t>Frequently Asked Questions:</t>
    </r>
    <r>
      <rPr>
        <i/>
        <sz val="10"/>
        <rFont val="Arial"/>
        <family val="2"/>
      </rPr>
      <t xml:space="preserve"> about APP</t>
    </r>
  </si>
  <si>
    <r>
      <t xml:space="preserve">•  </t>
    </r>
    <r>
      <rPr>
        <u val="single"/>
        <sz val="10"/>
        <rFont val="Arial"/>
        <family val="2"/>
      </rPr>
      <t>Self-evaluation Tool:</t>
    </r>
    <r>
      <rPr>
        <i/>
        <sz val="10"/>
        <rFont val="Arial"/>
        <family val="2"/>
      </rPr>
      <t xml:space="preserve"> based on a FDEE structure</t>
    </r>
  </si>
  <si>
    <t xml:space="preserve"> </t>
  </si>
  <si>
    <t xml:space="preserve">•  use diagnostic information about pupils’ strengths and weaknesses to improve teaching, learning and pupil progress. </t>
  </si>
  <si>
    <t>•  make reliable judgements related to national standards drawing on a wide range of evidence</t>
  </si>
  <si>
    <t>•  track pupils’ progress effectively</t>
  </si>
  <si>
    <t>APP draws on effective AfL</t>
  </si>
  <si>
    <t>The outcomes of the embedded APP process</t>
  </si>
  <si>
    <t>L1 to L8 probing questions from the Gloucestershire Mathematics Advisory Team</t>
  </si>
  <si>
    <t>Produced for the Gloucestershire Mathematics Advisory Team by M.J.Nixon, A.K.Bush and D.J.Young</t>
  </si>
  <si>
    <t>Ruth</t>
  </si>
  <si>
    <t>Yardley</t>
  </si>
  <si>
    <t>Lisa</t>
  </si>
  <si>
    <t>Jones</t>
  </si>
  <si>
    <t>John</t>
  </si>
  <si>
    <t>Sampson</t>
  </si>
  <si>
    <t>David</t>
  </si>
  <si>
    <t>Stanbury</t>
  </si>
  <si>
    <t>y</t>
  </si>
  <si>
    <t>i</t>
  </si>
  <si>
    <t>n</t>
  </si>
  <si>
    <t>I</t>
  </si>
  <si>
    <t>High 5</t>
  </si>
  <si>
    <t>Low 6</t>
  </si>
  <si>
    <t>Secure 7</t>
  </si>
  <si>
    <t>High 6</t>
  </si>
  <si>
    <t>Low 7</t>
  </si>
  <si>
    <t>Secure 4</t>
  </si>
  <si>
    <t>High 3</t>
  </si>
  <si>
    <t>Low 4</t>
  </si>
  <si>
    <t>Secure 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</si>
</sst>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s>
  <fonts count="51">
    <font>
      <sz val="10"/>
      <name val="Arial"/>
      <family val="0"/>
    </font>
    <font>
      <sz val="7.5"/>
      <name val="Arial"/>
      <family val="2"/>
    </font>
    <font>
      <b/>
      <sz val="24"/>
      <color indexed="55"/>
      <name val="Verdana"/>
      <family val="2"/>
    </font>
    <font>
      <b/>
      <sz val="8"/>
      <name val="Tahoma"/>
      <family val="0"/>
    </font>
    <font>
      <b/>
      <sz val="16"/>
      <color indexed="55"/>
      <name val="Verdana"/>
      <family val="2"/>
    </font>
    <font>
      <sz val="16"/>
      <color indexed="55"/>
      <name val="Arial"/>
      <family val="0"/>
    </font>
    <font>
      <b/>
      <sz val="10"/>
      <name val="Arial"/>
      <family val="2"/>
    </font>
    <font>
      <sz val="10"/>
      <color indexed="10"/>
      <name val="Arial"/>
      <family val="0"/>
    </font>
    <font>
      <b/>
      <u val="single"/>
      <sz val="10"/>
      <name val="Arial"/>
      <family val="2"/>
    </font>
    <font>
      <sz val="8"/>
      <name val="Tahoma"/>
      <family val="0"/>
    </font>
    <font>
      <b/>
      <u val="single"/>
      <sz val="8"/>
      <name val="Tahoma"/>
      <family val="2"/>
    </font>
    <font>
      <sz val="7.5"/>
      <name val="Symbol"/>
      <family val="1"/>
    </font>
    <font>
      <vertAlign val="superscript"/>
      <sz val="7.5"/>
      <name val="Arial"/>
      <family val="2"/>
    </font>
    <font>
      <b/>
      <sz val="8"/>
      <color indexed="10"/>
      <name val="Tahoma"/>
      <family val="2"/>
    </font>
    <font>
      <b/>
      <i/>
      <sz val="8"/>
      <name val="Tahoma"/>
      <family val="2"/>
    </font>
    <font>
      <b/>
      <u val="single"/>
      <sz val="8"/>
      <color indexed="10"/>
      <name val="Tahoma"/>
      <family val="2"/>
    </font>
    <font>
      <sz val="10"/>
      <name val="Trebuchet MS"/>
      <family val="2"/>
    </font>
    <font>
      <sz val="10"/>
      <color indexed="10"/>
      <name val="Trebuchet MS"/>
      <family val="2"/>
    </font>
    <font>
      <b/>
      <sz val="10"/>
      <name val="Trebuchet MS"/>
      <family val="2"/>
    </font>
    <font>
      <sz val="7"/>
      <name val="Arial"/>
      <family val="2"/>
    </font>
    <font>
      <b/>
      <sz val="10"/>
      <name val="Tahoma"/>
      <family val="0"/>
    </font>
    <font>
      <b/>
      <sz val="7.5"/>
      <name val="Arial"/>
      <family val="2"/>
    </font>
    <font>
      <sz val="10"/>
      <name val="Tahoma"/>
      <family val="0"/>
    </font>
    <font>
      <u val="single"/>
      <sz val="10"/>
      <name val="Arial"/>
      <family val="2"/>
    </font>
    <font>
      <u val="single"/>
      <sz val="10"/>
      <color indexed="12"/>
      <name val="Arial"/>
      <family val="0"/>
    </font>
    <font>
      <u val="single"/>
      <sz val="10"/>
      <color indexed="36"/>
      <name val="Arial"/>
      <family val="0"/>
    </font>
    <font>
      <sz val="14"/>
      <name val="Arial"/>
      <family val="2"/>
    </font>
    <font>
      <b/>
      <sz val="14"/>
      <color indexed="9"/>
      <name val="Trebuchet MS"/>
      <family val="2"/>
    </font>
    <font>
      <b/>
      <sz val="14"/>
      <color indexed="9"/>
      <name val="Arial"/>
      <family val="2"/>
    </font>
    <font>
      <b/>
      <u val="single"/>
      <sz val="10"/>
      <name val="Trebuchet MS"/>
      <family val="2"/>
    </font>
    <font>
      <b/>
      <sz val="20"/>
      <name val="Arial"/>
      <family val="2"/>
    </font>
    <font>
      <sz val="20"/>
      <name val="Arial"/>
      <family val="2"/>
    </font>
    <font>
      <b/>
      <sz val="14"/>
      <name val="Arial"/>
      <family val="2"/>
    </font>
    <font>
      <b/>
      <sz val="24"/>
      <name val="Arial"/>
      <family val="2"/>
    </font>
    <font>
      <b/>
      <sz val="12"/>
      <name val="Arial"/>
      <family val="2"/>
    </font>
    <font>
      <sz val="12"/>
      <name val="Arial"/>
      <family val="2"/>
    </font>
    <font>
      <sz val="18"/>
      <name val="Arial"/>
      <family val="2"/>
    </font>
    <font>
      <sz val="22"/>
      <name val="Arial"/>
      <family val="2"/>
    </font>
    <font>
      <i/>
      <sz val="10"/>
      <name val="Arial"/>
      <family val="2"/>
    </font>
    <font>
      <sz val="18"/>
      <color indexed="8"/>
      <name val="Arial"/>
      <family val="0"/>
    </font>
    <font>
      <sz val="8"/>
      <color indexed="8"/>
      <name val="Tahoma"/>
      <family val="2"/>
    </font>
    <font>
      <sz val="8"/>
      <color indexed="8"/>
      <name val="Arial"/>
      <family val="2"/>
    </font>
    <font>
      <b/>
      <sz val="10"/>
      <color indexed="53"/>
      <name val="Arial"/>
      <family val="2"/>
    </font>
    <font>
      <b/>
      <sz val="10"/>
      <color indexed="17"/>
      <name val="Arial"/>
      <family val="2"/>
    </font>
    <font>
      <sz val="3"/>
      <name val="Arial"/>
      <family val="0"/>
    </font>
    <font>
      <sz val="9"/>
      <name val="Tahoma"/>
      <family val="2"/>
    </font>
    <font>
      <sz val="9"/>
      <name val="Arial"/>
      <family val="0"/>
    </font>
    <font>
      <u val="single"/>
      <sz val="9"/>
      <color indexed="8"/>
      <name val="Tahoma"/>
      <family val="2"/>
    </font>
    <font>
      <sz val="9"/>
      <color indexed="8"/>
      <name val="Tahoma"/>
      <family val="2"/>
    </font>
    <font>
      <b/>
      <sz val="3"/>
      <name val="Arial"/>
      <family val="0"/>
    </font>
    <font>
      <b/>
      <sz val="8"/>
      <name val="Arial"/>
      <family val="2"/>
    </font>
  </fonts>
  <fills count="12">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
      <patternFill patternType="solid">
        <fgColor indexed="43"/>
        <bgColor indexed="64"/>
      </patternFill>
    </fill>
    <fill>
      <patternFill patternType="solid">
        <fgColor indexed="49"/>
        <bgColor indexed="64"/>
      </patternFill>
    </fill>
    <fill>
      <patternFill patternType="gray0625">
        <bgColor indexed="9"/>
      </patternFill>
    </fill>
    <fill>
      <patternFill patternType="gray0625">
        <bgColor indexed="44"/>
      </patternFill>
    </fill>
  </fills>
  <borders count="32">
    <border>
      <left/>
      <right/>
      <top/>
      <bottom/>
      <diagonal/>
    </border>
    <border>
      <left style="thin"/>
      <right style="thin"/>
      <top style="thin"/>
      <bottom style="thin"/>
    </border>
    <border>
      <left style="thin"/>
      <right style="dotted"/>
      <top style="thin"/>
      <bottom style="thin"/>
    </border>
    <border>
      <left>
        <color indexed="63"/>
      </left>
      <right style="thin"/>
      <top style="thin"/>
      <bottom style="thin"/>
    </border>
    <border>
      <left style="thin"/>
      <right style="dotted"/>
      <top style="thin"/>
      <bottom>
        <color indexed="63"/>
      </bottom>
    </border>
    <border>
      <left style="medium"/>
      <right style="medium"/>
      <top style="medium"/>
      <bottom style="mediu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color indexed="63"/>
      </bottom>
    </border>
    <border>
      <left>
        <color indexed="63"/>
      </left>
      <right style="thin"/>
      <top>
        <color indexed="63"/>
      </top>
      <bottom style="thin"/>
    </border>
    <border>
      <left style="thick">
        <color indexed="56"/>
      </left>
      <right>
        <color indexed="63"/>
      </right>
      <top>
        <color indexed="63"/>
      </top>
      <bottom>
        <color indexed="63"/>
      </bottom>
    </border>
    <border>
      <left>
        <color indexed="63"/>
      </left>
      <right style="thick">
        <color indexed="56"/>
      </right>
      <top>
        <color indexed="63"/>
      </top>
      <bottom>
        <color indexed="63"/>
      </bottom>
    </border>
    <border>
      <left style="thick">
        <color indexed="56"/>
      </left>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ck">
        <color indexed="56"/>
      </right>
      <top>
        <color indexed="63"/>
      </top>
      <bottom style="thick">
        <color indexed="56"/>
      </bottom>
    </border>
    <border>
      <left>
        <color indexed="63"/>
      </left>
      <right style="thick">
        <color indexed="56"/>
      </right>
      <top style="thick">
        <color indexed="56"/>
      </top>
      <bottom>
        <color indexed="63"/>
      </bottom>
    </border>
    <border>
      <left style="thick">
        <color indexed="56"/>
      </left>
      <right>
        <color indexed="63"/>
      </right>
      <top style="thick">
        <color indexed="56"/>
      </top>
      <bottom>
        <color indexed="63"/>
      </bottom>
    </border>
    <border>
      <left>
        <color indexed="63"/>
      </left>
      <right>
        <color indexed="63"/>
      </right>
      <top style="thick">
        <color indexed="56"/>
      </top>
      <bottom>
        <color indexed="63"/>
      </bottom>
    </border>
    <border>
      <left>
        <color indexed="63"/>
      </left>
      <right style="dotted"/>
      <top style="thin"/>
      <bottom style="thin"/>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cellStyleXfs>
  <cellXfs count="225">
    <xf numFmtId="0" fontId="0" fillId="0" borderId="0" xfId="0" applyAlignment="1">
      <alignment/>
    </xf>
    <xf numFmtId="0" fontId="0" fillId="0" borderId="0" xfId="0" applyAlignment="1">
      <alignment/>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7" fillId="0" borderId="0" xfId="0" applyFont="1" applyAlignment="1">
      <alignment/>
    </xf>
    <xf numFmtId="0" fontId="7" fillId="0" borderId="0" xfId="0" applyFont="1" applyAlignment="1">
      <alignment/>
    </xf>
    <xf numFmtId="0" fontId="8" fillId="0" borderId="0" xfId="0" applyFont="1" applyAlignment="1">
      <alignment/>
    </xf>
    <xf numFmtId="0" fontId="6" fillId="0" borderId="0" xfId="0" applyFont="1" applyAlignment="1">
      <alignment vertical="center"/>
    </xf>
    <xf numFmtId="0" fontId="16" fillId="0" borderId="0" xfId="0" applyFont="1" applyAlignment="1" applyProtection="1">
      <alignment/>
      <protection/>
    </xf>
    <xf numFmtId="0" fontId="16" fillId="0" borderId="0" xfId="0" applyFont="1" applyAlignment="1" applyProtection="1">
      <alignment vertical="center"/>
      <protection/>
    </xf>
    <xf numFmtId="0" fontId="0" fillId="0" borderId="1" xfId="0" applyBorder="1" applyAlignment="1" applyProtection="1">
      <alignment/>
      <protection locked="0"/>
    </xf>
    <xf numFmtId="0" fontId="16" fillId="3" borderId="1" xfId="0" applyFont="1" applyFill="1" applyBorder="1" applyAlignment="1" applyProtection="1">
      <alignment/>
      <protection locked="0"/>
    </xf>
    <xf numFmtId="0" fontId="1" fillId="3" borderId="2" xfId="0" applyFont="1" applyFill="1" applyBorder="1" applyAlignment="1">
      <alignment vertical="center" wrapText="1"/>
    </xf>
    <xf numFmtId="0" fontId="1" fillId="2" borderId="2" xfId="0" applyFont="1" applyFill="1" applyBorder="1" applyAlignment="1">
      <alignment vertical="center" wrapText="1"/>
    </xf>
    <xf numFmtId="0" fontId="21" fillId="3" borderId="3"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3" fillId="0" borderId="1" xfId="0" applyFont="1" applyBorder="1" applyAlignment="1" applyProtection="1">
      <alignment/>
      <protection locked="0"/>
    </xf>
    <xf numFmtId="0" fontId="1" fillId="3" borderId="2" xfId="0" applyFont="1" applyFill="1" applyBorder="1" applyAlignment="1" applyProtection="1">
      <alignment vertical="center" wrapText="1"/>
      <protection/>
    </xf>
    <xf numFmtId="0" fontId="2" fillId="2" borderId="1" xfId="0" applyFont="1" applyFill="1" applyBorder="1" applyAlignment="1" applyProtection="1">
      <alignment horizontal="center" vertical="center"/>
      <protection/>
    </xf>
    <xf numFmtId="0" fontId="1" fillId="2" borderId="2" xfId="0" applyFont="1" applyFill="1" applyBorder="1" applyAlignment="1" applyProtection="1">
      <alignment vertical="center" wrapText="1"/>
      <protection/>
    </xf>
    <xf numFmtId="0" fontId="2" fillId="3" borderId="1" xfId="0" applyFont="1" applyFill="1" applyBorder="1" applyAlignment="1" applyProtection="1">
      <alignment horizontal="center" vertical="center"/>
      <protection/>
    </xf>
    <xf numFmtId="0" fontId="21" fillId="2" borderId="3" xfId="0" applyFont="1" applyFill="1" applyBorder="1" applyAlignment="1" applyProtection="1">
      <alignment horizontal="center" vertical="center" wrapText="1"/>
      <protection/>
    </xf>
    <xf numFmtId="0" fontId="21" fillId="3" borderId="3" xfId="0" applyFont="1" applyFill="1" applyBorder="1" applyAlignment="1" applyProtection="1">
      <alignment horizontal="center" vertical="center" wrapText="1"/>
      <protection/>
    </xf>
    <xf numFmtId="0" fontId="18" fillId="4" borderId="1" xfId="0" applyFont="1" applyFill="1" applyBorder="1" applyAlignment="1" applyProtection="1">
      <alignment/>
      <protection/>
    </xf>
    <xf numFmtId="0" fontId="1" fillId="0" borderId="1" xfId="0" applyFont="1" applyBorder="1" applyAlignment="1" applyProtection="1">
      <alignment/>
      <protection locked="0"/>
    </xf>
    <xf numFmtId="0" fontId="1" fillId="2" borderId="2"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9" fillId="3" borderId="4" xfId="0" applyFont="1" applyFill="1" applyBorder="1" applyAlignment="1">
      <alignment vertical="center" wrapText="1"/>
    </xf>
    <xf numFmtId="0" fontId="1" fillId="3" borderId="2" xfId="0" applyFont="1" applyFill="1" applyBorder="1" applyAlignment="1" applyProtection="1">
      <alignment vertical="center" wrapText="1"/>
      <protection locked="0"/>
    </xf>
    <xf numFmtId="0" fontId="21" fillId="3" borderId="3" xfId="0" applyFont="1" applyFill="1" applyBorder="1" applyAlignment="1" applyProtection="1">
      <alignment horizontal="center" vertical="center" wrapText="1"/>
      <protection locked="0"/>
    </xf>
    <xf numFmtId="0" fontId="1" fillId="2" borderId="2" xfId="0" applyFont="1" applyFill="1" applyBorder="1" applyAlignment="1" applyProtection="1">
      <alignment vertical="center" wrapText="1"/>
      <protection locked="0"/>
    </xf>
    <xf numFmtId="0" fontId="21" fillId="2" borderId="3" xfId="0" applyFont="1" applyFill="1" applyBorder="1" applyAlignment="1" applyProtection="1">
      <alignment horizontal="center" vertical="center" wrapText="1"/>
      <protection locked="0"/>
    </xf>
    <xf numFmtId="0" fontId="0" fillId="5" borderId="0" xfId="0" applyFill="1" applyAlignment="1">
      <alignment/>
    </xf>
    <xf numFmtId="0" fontId="1" fillId="0" borderId="3" xfId="0" applyFont="1" applyBorder="1" applyAlignment="1" applyProtection="1">
      <alignment textRotation="90"/>
      <protection hidden="1"/>
    </xf>
    <xf numFmtId="0" fontId="1" fillId="0" borderId="1" xfId="0" applyFont="1" applyBorder="1" applyAlignment="1" applyProtection="1">
      <alignment textRotation="90"/>
      <protection hidden="1"/>
    </xf>
    <xf numFmtId="0" fontId="26" fillId="5" borderId="0" xfId="0" applyFont="1" applyFill="1" applyAlignment="1">
      <alignment/>
    </xf>
    <xf numFmtId="0" fontId="16" fillId="6" borderId="5" xfId="0" applyFont="1" applyFill="1" applyBorder="1" applyAlignment="1" applyProtection="1">
      <alignment/>
      <protection hidden="1"/>
    </xf>
    <xf numFmtId="0" fontId="27" fillId="7" borderId="5" xfId="0" applyFont="1" applyFill="1" applyBorder="1" applyAlignment="1" applyProtection="1">
      <alignment horizontal="center" vertical="center" wrapText="1"/>
      <protection/>
    </xf>
    <xf numFmtId="0" fontId="28" fillId="7" borderId="5" xfId="0" applyFont="1" applyFill="1" applyBorder="1" applyAlignment="1">
      <alignment horizontal="center" vertical="center" wrapText="1"/>
    </xf>
    <xf numFmtId="0" fontId="16" fillId="4" borderId="5" xfId="0" applyFont="1" applyFill="1" applyBorder="1" applyAlignment="1" applyProtection="1">
      <alignment/>
      <protection hidden="1"/>
    </xf>
    <xf numFmtId="0" fontId="0" fillId="6" borderId="5" xfId="0" applyFont="1" applyFill="1" applyBorder="1" applyAlignment="1" applyProtection="1">
      <alignment/>
      <protection locked="0"/>
    </xf>
    <xf numFmtId="0" fontId="0" fillId="4" borderId="5" xfId="0" applyFont="1" applyFill="1" applyBorder="1" applyAlignment="1" applyProtection="1">
      <alignment/>
      <protection locked="0"/>
    </xf>
    <xf numFmtId="0" fontId="18" fillId="0" borderId="0" xfId="0" applyFont="1" applyAlignment="1" applyProtection="1">
      <alignment horizontal="left" vertical="center" indent="1"/>
      <protection/>
    </xf>
    <xf numFmtId="0" fontId="29" fillId="0" borderId="0" xfId="0" applyFont="1" applyAlignment="1" applyProtection="1">
      <alignment/>
      <protection/>
    </xf>
    <xf numFmtId="0" fontId="18" fillId="0" borderId="0" xfId="0" applyFont="1" applyAlignment="1" applyProtection="1">
      <alignment vertical="center"/>
      <protection/>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5" fillId="0" borderId="8" xfId="0" applyFont="1" applyFill="1" applyBorder="1" applyAlignment="1" applyProtection="1">
      <alignment horizontal="left" vertical="center" indent="1"/>
      <protection/>
    </xf>
    <xf numFmtId="0" fontId="0" fillId="0" borderId="3" xfId="0" applyBorder="1" applyAlignment="1" applyProtection="1">
      <alignment horizontal="left" vertical="center" indent="1"/>
      <protection/>
    </xf>
    <xf numFmtId="0" fontId="2"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9" xfId="0" applyFont="1" applyFill="1" applyBorder="1" applyAlignment="1">
      <alignment horizontal="center" vertical="center" wrapText="1"/>
    </xf>
    <xf numFmtId="0" fontId="2" fillId="0" borderId="7" xfId="0" applyFont="1" applyBorder="1" applyAlignment="1">
      <alignment horizontal="center" vertical="center"/>
    </xf>
    <xf numFmtId="0" fontId="2" fillId="3" borderId="6" xfId="0" applyFont="1" applyFill="1" applyBorder="1" applyAlignment="1">
      <alignment horizontal="center" vertical="center" wrapText="1"/>
    </xf>
    <xf numFmtId="0" fontId="2" fillId="2" borderId="9"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3" borderId="1" xfId="0" applyFont="1" applyFill="1" applyBorder="1" applyAlignment="1">
      <alignment horizontal="center" vertical="center" wrapText="1"/>
    </xf>
    <xf numFmtId="0" fontId="2" fillId="3" borderId="10" xfId="0" applyFont="1" applyFill="1" applyBorder="1" applyAlignment="1" applyProtection="1">
      <alignment horizontal="center" vertical="center" wrapText="1"/>
      <protection/>
    </xf>
    <xf numFmtId="0" fontId="2" fillId="2" borderId="11" xfId="0" applyFont="1" applyFill="1" applyBorder="1" applyAlignment="1" applyProtection="1">
      <alignment horizontal="center" vertical="center"/>
      <protection/>
    </xf>
    <xf numFmtId="0" fontId="2" fillId="3" borderId="11" xfId="0" applyFont="1" applyFill="1" applyBorder="1" applyAlignment="1" applyProtection="1">
      <alignment horizontal="center" vertical="center"/>
      <protection/>
    </xf>
    <xf numFmtId="0" fontId="2" fillId="3" borderId="12" xfId="0" applyFont="1" applyFill="1" applyBorder="1" applyAlignment="1" applyProtection="1">
      <alignment horizontal="center" vertical="center" wrapText="1"/>
      <protection/>
    </xf>
    <xf numFmtId="0" fontId="2" fillId="2" borderId="8" xfId="0" applyFont="1" applyFill="1" applyBorder="1" applyAlignment="1" applyProtection="1">
      <alignment horizontal="center" vertical="center"/>
      <protection/>
    </xf>
    <xf numFmtId="0" fontId="2" fillId="3" borderId="8" xfId="0" applyFont="1" applyFill="1" applyBorder="1" applyAlignment="1" applyProtection="1">
      <alignment horizontal="center" vertical="center"/>
      <protection/>
    </xf>
    <xf numFmtId="0" fontId="4" fillId="0" borderId="13" xfId="0" applyFont="1" applyFill="1" applyBorder="1" applyAlignment="1" applyProtection="1">
      <alignment horizontal="left" vertical="center" wrapText="1" indent="1"/>
      <protection/>
    </xf>
    <xf numFmtId="0" fontId="4" fillId="0" borderId="12" xfId="0" applyFont="1" applyFill="1" applyBorder="1" applyAlignment="1" applyProtection="1">
      <alignment horizontal="left" vertical="center" wrapText="1" indent="1"/>
      <protection/>
    </xf>
    <xf numFmtId="0" fontId="31" fillId="0" borderId="0" xfId="0" applyFont="1" applyAlignment="1">
      <alignment/>
    </xf>
    <xf numFmtId="0" fontId="30" fillId="0" borderId="0" xfId="0" applyFont="1" applyAlignment="1" applyProtection="1">
      <alignment horizontal="left"/>
      <protection locked="0"/>
    </xf>
    <xf numFmtId="0" fontId="32"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14" xfId="0" applyFont="1" applyBorder="1" applyAlignment="1">
      <alignment horizontal="left"/>
    </xf>
    <xf numFmtId="0" fontId="0" fillId="0" borderId="0"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wrapText="1" shrinkToFit="1"/>
    </xf>
    <xf numFmtId="0" fontId="0" fillId="0" borderId="5" xfId="0" applyFont="1" applyBorder="1" applyAlignment="1">
      <alignment horizontal="left" wrapText="1" shrinkToFit="1"/>
    </xf>
    <xf numFmtId="0" fontId="32" fillId="5" borderId="16" xfId="0" applyFont="1" applyFill="1" applyBorder="1" applyAlignment="1">
      <alignment horizontal="center" vertical="center"/>
    </xf>
    <xf numFmtId="0" fontId="26" fillId="0" borderId="0" xfId="0" applyFont="1" applyAlignment="1">
      <alignment horizontal="center" vertical="center"/>
    </xf>
    <xf numFmtId="0" fontId="0" fillId="0" borderId="16" xfId="0" applyFont="1" applyBorder="1" applyAlignment="1">
      <alignment wrapText="1" shrinkToFit="1"/>
    </xf>
    <xf numFmtId="0" fontId="0" fillId="0" borderId="0" xfId="0" applyFont="1" applyAlignment="1">
      <alignment/>
    </xf>
    <xf numFmtId="0" fontId="0" fillId="0" borderId="14" xfId="0" applyFont="1" applyBorder="1" applyAlignment="1">
      <alignment/>
    </xf>
    <xf numFmtId="0" fontId="0" fillId="0" borderId="0" xfId="0" applyFont="1" applyBorder="1" applyAlignment="1">
      <alignment/>
    </xf>
    <xf numFmtId="0" fontId="0" fillId="0" borderId="5" xfId="0" applyFont="1" applyBorder="1" applyAlignment="1">
      <alignment wrapText="1" shrinkToFit="1"/>
    </xf>
    <xf numFmtId="0" fontId="0" fillId="0" borderId="15" xfId="0" applyFont="1" applyBorder="1" applyAlignment="1">
      <alignment/>
    </xf>
    <xf numFmtId="0" fontId="0" fillId="8" borderId="1" xfId="0" applyFill="1" applyBorder="1" applyAlignment="1">
      <alignment horizontal="center"/>
    </xf>
    <xf numFmtId="0" fontId="0" fillId="9" borderId="1" xfId="0" applyFill="1" applyBorder="1" applyAlignment="1">
      <alignment horizontal="center"/>
    </xf>
    <xf numFmtId="0" fontId="0" fillId="0" borderId="1" xfId="0"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0" fillId="0" borderId="0" xfId="0" applyAlignment="1">
      <alignment horizontal="left"/>
    </xf>
    <xf numFmtId="0" fontId="36" fillId="0" borderId="0" xfId="0" applyFont="1" applyAlignment="1">
      <alignment/>
    </xf>
    <xf numFmtId="0" fontId="36" fillId="0" borderId="0" xfId="0" applyFont="1" applyAlignment="1">
      <alignment horizontal="right"/>
    </xf>
    <xf numFmtId="0" fontId="32" fillId="0" borderId="0" xfId="0" applyFont="1" applyAlignment="1" applyProtection="1">
      <alignment/>
      <protection/>
    </xf>
    <xf numFmtId="0" fontId="31" fillId="0" borderId="0" xfId="0" applyFont="1" applyAlignment="1" applyProtection="1">
      <alignment/>
      <protection/>
    </xf>
    <xf numFmtId="0" fontId="0" fillId="0" borderId="0" xfId="0" applyFont="1" applyAlignment="1" applyProtection="1">
      <alignment/>
      <protection/>
    </xf>
    <xf numFmtId="0" fontId="30" fillId="0" borderId="0" xfId="0" applyFont="1" applyAlignment="1" applyProtection="1">
      <alignment horizontal="left"/>
      <protection/>
    </xf>
    <xf numFmtId="0" fontId="18" fillId="0" borderId="0" xfId="0" applyFont="1" applyAlignment="1" applyProtection="1">
      <alignment horizontal="right"/>
      <protection/>
    </xf>
    <xf numFmtId="0" fontId="17" fillId="3" borderId="1" xfId="0" applyFont="1" applyFill="1" applyBorder="1" applyAlignment="1" applyProtection="1">
      <alignment/>
      <protection locked="0"/>
    </xf>
    <xf numFmtId="0" fontId="30" fillId="3" borderId="1" xfId="0" applyFont="1" applyFill="1" applyBorder="1" applyAlignment="1" applyProtection="1">
      <alignment horizontal="left"/>
      <protection locked="0"/>
    </xf>
    <xf numFmtId="0" fontId="34" fillId="0" borderId="0" xfId="0" applyFont="1" applyAlignment="1">
      <alignment/>
    </xf>
    <xf numFmtId="0" fontId="16" fillId="6" borderId="5" xfId="0" applyFont="1" applyFill="1" applyBorder="1" applyAlignment="1" applyProtection="1">
      <alignment/>
      <protection hidden="1" locked="0"/>
    </xf>
    <xf numFmtId="0" fontId="16" fillId="4" borderId="5" xfId="0" applyFont="1" applyFill="1" applyBorder="1" applyAlignment="1" applyProtection="1">
      <alignment/>
      <protection hidden="1" locked="0"/>
    </xf>
    <xf numFmtId="0" fontId="37" fillId="0" borderId="1" xfId="0" applyFont="1" applyBorder="1" applyAlignment="1" applyProtection="1">
      <alignment horizontal="center" vertical="center"/>
      <protection locked="0"/>
    </xf>
    <xf numFmtId="0" fontId="37" fillId="5" borderId="1" xfId="0" applyFont="1" applyFill="1" applyBorder="1" applyAlignment="1" applyProtection="1">
      <alignment horizontal="center" vertical="center"/>
      <protection locked="0"/>
    </xf>
    <xf numFmtId="0" fontId="37" fillId="0" borderId="1" xfId="0" applyFont="1" applyFill="1" applyBorder="1" applyAlignment="1" applyProtection="1">
      <alignment horizontal="center" vertical="center"/>
      <protection locked="0"/>
    </xf>
    <xf numFmtId="0" fontId="37" fillId="0" borderId="0" xfId="0" applyFont="1" applyAlignment="1" applyProtection="1">
      <alignment horizontal="center" vertical="center"/>
      <protection locked="0"/>
    </xf>
    <xf numFmtId="0" fontId="0" fillId="0" borderId="1" xfId="0" applyFont="1" applyBorder="1" applyAlignment="1" applyProtection="1">
      <alignment/>
      <protection/>
    </xf>
    <xf numFmtId="0" fontId="26" fillId="0" borderId="1" xfId="0" applyFont="1" applyBorder="1" applyAlignment="1" applyProtection="1">
      <alignment horizontal="center" vertical="center"/>
      <protection/>
    </xf>
    <xf numFmtId="0" fontId="0" fillId="0" borderId="17" xfId="0" applyFont="1" applyBorder="1" applyAlignment="1" applyProtection="1">
      <alignment/>
      <protection/>
    </xf>
    <xf numFmtId="0" fontId="34" fillId="0" borderId="0" xfId="0" applyFont="1" applyAlignment="1" applyProtection="1">
      <alignment/>
      <protection/>
    </xf>
    <xf numFmtId="0" fontId="26" fillId="5" borderId="1" xfId="0" applyFont="1" applyFill="1" applyBorder="1" applyAlignment="1" applyProtection="1">
      <alignment horizontal="center" vertical="center"/>
      <protection/>
    </xf>
    <xf numFmtId="0" fontId="0" fillId="0" borderId="1" xfId="0" applyFont="1" applyFill="1" applyBorder="1" applyAlignment="1" applyProtection="1">
      <alignment/>
      <protection/>
    </xf>
    <xf numFmtId="0" fontId="34" fillId="5" borderId="1" xfId="0" applyFont="1" applyFill="1" applyBorder="1" applyAlignment="1" applyProtection="1">
      <alignment horizontal="center" vertical="center"/>
      <protection/>
    </xf>
    <xf numFmtId="0" fontId="0" fillId="0" borderId="1" xfId="0" applyFont="1" applyBorder="1" applyAlignment="1" applyProtection="1">
      <alignment horizontal="left" vertical="top" wrapText="1" shrinkToFit="1"/>
      <protection/>
    </xf>
    <xf numFmtId="0" fontId="0" fillId="0" borderId="1" xfId="0" applyFont="1" applyBorder="1" applyAlignment="1" applyProtection="1">
      <alignment vertical="top" wrapText="1" shrinkToFit="1"/>
      <protection/>
    </xf>
    <xf numFmtId="0" fontId="0" fillId="0" borderId="1" xfId="0" applyFont="1" applyBorder="1" applyAlignment="1" applyProtection="1">
      <alignment vertical="top"/>
      <protection/>
    </xf>
    <xf numFmtId="0" fontId="0" fillId="0" borderId="1" xfId="0" applyFont="1" applyFill="1" applyBorder="1" applyAlignment="1" applyProtection="1">
      <alignment vertical="top" wrapText="1" shrinkToFit="1"/>
      <protection/>
    </xf>
    <xf numFmtId="0" fontId="6" fillId="0" borderId="18" xfId="0" applyFont="1" applyFill="1" applyBorder="1" applyAlignment="1">
      <alignment/>
    </xf>
    <xf numFmtId="0" fontId="6" fillId="0" borderId="0" xfId="0" applyFont="1" applyFill="1" applyBorder="1" applyAlignment="1">
      <alignment/>
    </xf>
    <xf numFmtId="0" fontId="6" fillId="0" borderId="19" xfId="0" applyFont="1" applyFill="1" applyBorder="1" applyAlignment="1">
      <alignment/>
    </xf>
    <xf numFmtId="0" fontId="0" fillId="0" borderId="18" xfId="0" applyFill="1" applyBorder="1" applyAlignment="1">
      <alignment/>
    </xf>
    <xf numFmtId="0" fontId="0" fillId="0" borderId="0" xfId="0" applyFill="1" applyBorder="1" applyAlignment="1">
      <alignment/>
    </xf>
    <xf numFmtId="0" fontId="0" fillId="0" borderId="19" xfId="0" applyFill="1" applyBorder="1" applyAlignment="1">
      <alignment/>
    </xf>
    <xf numFmtId="0" fontId="38" fillId="0" borderId="19" xfId="0" applyFont="1" applyFill="1" applyBorder="1" applyAlignment="1">
      <alignment horizontal="left" vertical="center"/>
    </xf>
    <xf numFmtId="0" fontId="6" fillId="0" borderId="0" xfId="0" applyFont="1" applyFill="1" applyBorder="1" applyAlignment="1">
      <alignment horizontal="left" vertical="center"/>
    </xf>
    <xf numFmtId="0" fontId="38" fillId="0" borderId="0" xfId="0" applyFont="1" applyFill="1" applyBorder="1" applyAlignment="1">
      <alignment horizontal="left" vertical="center"/>
    </xf>
    <xf numFmtId="0" fontId="44" fillId="0" borderId="0" xfId="0" applyFont="1" applyAlignment="1">
      <alignment/>
    </xf>
    <xf numFmtId="0" fontId="49" fillId="0" borderId="20" xfId="0" applyFont="1" applyFill="1" applyBorder="1" applyAlignment="1">
      <alignment/>
    </xf>
    <xf numFmtId="0" fontId="49" fillId="0" borderId="21" xfId="0" applyFont="1" applyFill="1" applyBorder="1" applyAlignment="1">
      <alignment/>
    </xf>
    <xf numFmtId="0" fontId="49" fillId="0" borderId="22" xfId="0" applyFont="1" applyFill="1" applyBorder="1" applyAlignment="1">
      <alignment/>
    </xf>
    <xf numFmtId="0" fontId="44" fillId="0" borderId="21" xfId="0" applyFont="1" applyFill="1" applyBorder="1" applyAlignment="1">
      <alignment/>
    </xf>
    <xf numFmtId="0" fontId="44" fillId="0" borderId="22" xfId="0" applyFont="1" applyFill="1" applyBorder="1" applyAlignment="1">
      <alignment/>
    </xf>
    <xf numFmtId="0" fontId="44" fillId="0" borderId="20" xfId="0" applyFont="1" applyFill="1" applyBorder="1" applyAlignment="1">
      <alignment/>
    </xf>
    <xf numFmtId="0" fontId="44" fillId="0" borderId="18" xfId="0" applyFont="1" applyFill="1" applyBorder="1" applyAlignment="1">
      <alignment horizontal="left" indent="1"/>
    </xf>
    <xf numFmtId="0" fontId="44" fillId="0" borderId="0" xfId="0" applyFont="1" applyFill="1" applyBorder="1" applyAlignment="1">
      <alignment horizontal="left" indent="1"/>
    </xf>
    <xf numFmtId="0" fontId="44" fillId="0" borderId="19" xfId="0" applyFont="1" applyFill="1" applyBorder="1" applyAlignment="1">
      <alignment horizontal="left" indent="1"/>
    </xf>
    <xf numFmtId="0" fontId="44" fillId="0" borderId="18" xfId="0" applyFont="1" applyFill="1" applyBorder="1" applyAlignment="1">
      <alignment/>
    </xf>
    <xf numFmtId="0" fontId="44" fillId="0" borderId="0" xfId="0" applyFont="1" applyFill="1" applyBorder="1" applyAlignment="1">
      <alignment/>
    </xf>
    <xf numFmtId="0" fontId="44" fillId="0" borderId="19" xfId="0" applyFont="1" applyFill="1" applyBorder="1" applyAlignment="1">
      <alignment/>
    </xf>
    <xf numFmtId="0" fontId="16" fillId="10" borderId="5" xfId="0" applyFont="1" applyFill="1" applyBorder="1" applyAlignment="1" applyProtection="1">
      <alignment/>
      <protection locked="0"/>
    </xf>
    <xf numFmtId="0" fontId="16" fillId="11" borderId="5" xfId="0" applyFont="1" applyFill="1" applyBorder="1" applyAlignment="1" applyProtection="1">
      <alignment/>
      <protection locked="0"/>
    </xf>
    <xf numFmtId="0" fontId="0" fillId="0" borderId="3" xfId="0" applyBorder="1" applyAlignment="1" applyProtection="1">
      <alignment horizontal="left" vertical="center" indent="1"/>
      <protection/>
    </xf>
    <xf numFmtId="0" fontId="0" fillId="0" borderId="23" xfId="0" applyBorder="1" applyAlignment="1">
      <alignment horizontal="center"/>
    </xf>
    <xf numFmtId="0" fontId="49" fillId="0" borderId="20" xfId="0" applyFont="1" applyFill="1" applyBorder="1" applyAlignment="1">
      <alignment horizontal="center" wrapText="1"/>
    </xf>
    <xf numFmtId="0" fontId="44" fillId="0" borderId="21" xfId="0" applyFont="1" applyBorder="1" applyAlignment="1">
      <alignment horizontal="center"/>
    </xf>
    <xf numFmtId="0" fontId="44" fillId="0" borderId="22" xfId="0" applyFont="1" applyBorder="1" applyAlignment="1">
      <alignment horizontal="center"/>
    </xf>
    <xf numFmtId="0" fontId="6" fillId="0" borderId="18" xfId="0" applyFont="1" applyFill="1" applyBorder="1" applyAlignment="1">
      <alignment horizontal="center" wrapText="1"/>
    </xf>
    <xf numFmtId="0" fontId="0" fillId="0" borderId="0" xfId="0" applyAlignment="1">
      <alignment horizontal="center" wrapText="1"/>
    </xf>
    <xf numFmtId="0" fontId="0" fillId="0" borderId="19" xfId="0" applyBorder="1" applyAlignment="1">
      <alignment horizontal="center" wrapText="1"/>
    </xf>
    <xf numFmtId="0" fontId="6" fillId="0" borderId="18" xfId="0" applyFont="1" applyBorder="1" applyAlignment="1">
      <alignment horizontal="center" wrapText="1"/>
    </xf>
    <xf numFmtId="0" fontId="0" fillId="0" borderId="0" xfId="0" applyAlignment="1">
      <alignment/>
    </xf>
    <xf numFmtId="0" fontId="0" fillId="0" borderId="19" xfId="0" applyBorder="1" applyAlignment="1">
      <alignment/>
    </xf>
    <xf numFmtId="0" fontId="0" fillId="0" borderId="18" xfId="0" applyBorder="1" applyAlignment="1">
      <alignment/>
    </xf>
    <xf numFmtId="0" fontId="2" fillId="3" borderId="9" xfId="0" applyFont="1" applyFill="1" applyBorder="1" applyAlignment="1" applyProtection="1">
      <alignment horizontal="center" vertical="center" wrapText="1"/>
      <protection/>
    </xf>
    <xf numFmtId="0" fontId="2" fillId="3" borderId="6" xfId="0" applyFont="1" applyFill="1" applyBorder="1" applyAlignment="1" applyProtection="1">
      <alignment horizontal="center" vertical="center" wrapText="1"/>
      <protection/>
    </xf>
    <xf numFmtId="0" fontId="4" fillId="0" borderId="11" xfId="0" applyFont="1" applyFill="1" applyBorder="1" applyAlignment="1" applyProtection="1">
      <alignment horizontal="left" vertical="center" wrapText="1" indent="1"/>
      <protection/>
    </xf>
    <xf numFmtId="0" fontId="4" fillId="0" borderId="8" xfId="0" applyFont="1" applyFill="1" applyBorder="1" applyAlignment="1" applyProtection="1">
      <alignment horizontal="left" vertical="center" wrapText="1" indent="1"/>
      <protection/>
    </xf>
    <xf numFmtId="0" fontId="5" fillId="0" borderId="8" xfId="0" applyFont="1" applyFill="1" applyBorder="1" applyAlignment="1" applyProtection="1">
      <alignment horizontal="left" vertical="center" indent="1"/>
      <protection/>
    </xf>
    <xf numFmtId="0" fontId="6" fillId="0" borderId="24" xfId="0" applyFont="1" applyFill="1" applyBorder="1" applyAlignment="1">
      <alignment horizontal="center"/>
    </xf>
    <xf numFmtId="0" fontId="0" fillId="0" borderId="25" xfId="0" applyFill="1" applyBorder="1" applyAlignment="1">
      <alignment horizontal="center"/>
    </xf>
    <xf numFmtId="0" fontId="0" fillId="0" borderId="23" xfId="0" applyFill="1" applyBorder="1" applyAlignment="1">
      <alignment horizontal="center"/>
    </xf>
    <xf numFmtId="0" fontId="6" fillId="0" borderId="18" xfId="0" applyFont="1" applyFill="1" applyBorder="1" applyAlignment="1">
      <alignment horizontal="center"/>
    </xf>
    <xf numFmtId="0" fontId="0" fillId="0" borderId="0" xfId="0" applyFont="1" applyFill="1" applyBorder="1" applyAlignment="1">
      <alignment horizontal="center"/>
    </xf>
    <xf numFmtId="0" fontId="0" fillId="0" borderId="19" xfId="0" applyFont="1"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45" fillId="0" borderId="18" xfId="0" applyFont="1" applyFill="1" applyBorder="1" applyAlignment="1">
      <alignment horizontal="left" wrapText="1" indent="1"/>
    </xf>
    <xf numFmtId="0" fontId="46" fillId="0" borderId="0" xfId="0" applyFont="1" applyFill="1" applyBorder="1" applyAlignment="1">
      <alignment horizontal="left" wrapText="1" indent="1"/>
    </xf>
    <xf numFmtId="0" fontId="46" fillId="0" borderId="19" xfId="0" applyFont="1" applyFill="1" applyBorder="1" applyAlignment="1">
      <alignment horizontal="left" wrapText="1" indent="1"/>
    </xf>
    <xf numFmtId="0" fontId="48" fillId="0" borderId="18" xfId="0" applyFont="1" applyFill="1" applyBorder="1" applyAlignment="1">
      <alignment horizontal="left" wrapText="1" indent="1"/>
    </xf>
    <xf numFmtId="0" fontId="45" fillId="0" borderId="18" xfId="0" applyFont="1" applyFill="1" applyBorder="1" applyAlignment="1">
      <alignment horizontal="left" indent="1"/>
    </xf>
    <xf numFmtId="0" fontId="46" fillId="0" borderId="0" xfId="0" applyFont="1" applyFill="1" applyBorder="1" applyAlignment="1">
      <alignment horizontal="left" indent="1"/>
    </xf>
    <xf numFmtId="0" fontId="46" fillId="0" borderId="19" xfId="0" applyFont="1" applyFill="1" applyBorder="1" applyAlignment="1">
      <alignment horizontal="left" indent="1"/>
    </xf>
    <xf numFmtId="0" fontId="0" fillId="0" borderId="25" xfId="0" applyBorder="1" applyAlignment="1">
      <alignment horizontal="center"/>
    </xf>
    <xf numFmtId="0" fontId="2" fillId="3" borderId="1" xfId="0" applyFont="1" applyFill="1" applyBorder="1" applyAlignment="1" applyProtection="1">
      <alignment horizontal="center" vertical="center"/>
      <protection/>
    </xf>
    <xf numFmtId="0" fontId="2" fillId="2" borderId="1" xfId="0" applyFont="1" applyFill="1" applyBorder="1" applyAlignment="1" applyProtection="1">
      <alignment horizontal="center" vertical="center"/>
      <protection/>
    </xf>
    <xf numFmtId="0" fontId="2"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4" fillId="0" borderId="11" xfId="0" applyFont="1" applyFill="1" applyBorder="1" applyAlignment="1">
      <alignment horizontal="left" vertical="center" wrapText="1" indent="1"/>
    </xf>
    <xf numFmtId="0" fontId="4" fillId="0" borderId="8" xfId="0" applyFont="1" applyFill="1" applyBorder="1" applyAlignment="1">
      <alignment horizontal="left" vertical="center" wrapText="1" indent="1"/>
    </xf>
    <xf numFmtId="0" fontId="5" fillId="0" borderId="8" xfId="0" applyFont="1" applyFill="1" applyBorder="1" applyAlignment="1">
      <alignment horizontal="left" vertical="center" indent="1"/>
    </xf>
    <xf numFmtId="0" fontId="0" fillId="0" borderId="3" xfId="0" applyBorder="1" applyAlignment="1">
      <alignment horizontal="left" vertical="center" indent="1"/>
    </xf>
    <xf numFmtId="0" fontId="2" fillId="3"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6" xfId="0" applyFont="1" applyFill="1" applyBorder="1" applyAlignment="1">
      <alignment horizontal="center" vertical="center" wrapText="1"/>
    </xf>
    <xf numFmtId="0" fontId="0" fillId="0" borderId="7" xfId="0" applyBorder="1" applyAlignment="1">
      <alignment horizontal="center" vertical="center"/>
    </xf>
    <xf numFmtId="0" fontId="2" fillId="0" borderId="7" xfId="0" applyFont="1" applyBorder="1" applyAlignment="1">
      <alignment horizontal="center" vertical="center"/>
    </xf>
    <xf numFmtId="0" fontId="0" fillId="0" borderId="26" xfId="0" applyBorder="1" applyAlignment="1">
      <alignment horizontal="left" vertical="center" indent="1"/>
    </xf>
    <xf numFmtId="0" fontId="2" fillId="2"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1" xfId="0" applyFont="1" applyFill="1" applyBorder="1" applyAlignment="1">
      <alignment horizontal="center" vertical="center" wrapText="1"/>
    </xf>
    <xf numFmtId="0" fontId="36" fillId="5" borderId="1" xfId="0" applyFont="1" applyFill="1" applyBorder="1" applyAlignment="1" applyProtection="1">
      <alignment horizontal="center" vertical="center" wrapText="1"/>
      <protection/>
    </xf>
    <xf numFmtId="0" fontId="36" fillId="5" borderId="1" xfId="0" applyFont="1" applyFill="1" applyBorder="1" applyAlignment="1" applyProtection="1">
      <alignment horizontal="center" vertical="center"/>
      <protection/>
    </xf>
    <xf numFmtId="0" fontId="33" fillId="5" borderId="16" xfId="0" applyFont="1" applyFill="1" applyBorder="1" applyAlignment="1">
      <alignment horizontal="center" vertical="center"/>
    </xf>
    <xf numFmtId="0" fontId="33" fillId="5" borderId="27" xfId="0" applyFont="1" applyFill="1" applyBorder="1" applyAlignment="1">
      <alignment horizontal="center" vertical="center"/>
    </xf>
    <xf numFmtId="0" fontId="33" fillId="5" borderId="28" xfId="0" applyFont="1" applyFill="1" applyBorder="1" applyAlignment="1">
      <alignment horizontal="center" vertical="center"/>
    </xf>
    <xf numFmtId="0" fontId="27" fillId="7" borderId="29" xfId="0" applyFont="1" applyFill="1" applyBorder="1" applyAlignment="1" applyProtection="1">
      <alignment horizontal="center" vertical="center" wrapText="1"/>
      <protection/>
    </xf>
    <xf numFmtId="0" fontId="27" fillId="7" borderId="30" xfId="0" applyFont="1" applyFill="1" applyBorder="1" applyAlignment="1" applyProtection="1">
      <alignment horizontal="center" vertical="center" wrapText="1"/>
      <protection/>
    </xf>
    <xf numFmtId="0" fontId="27" fillId="7" borderId="31" xfId="0" applyFont="1" applyFill="1" applyBorder="1" applyAlignment="1" applyProtection="1">
      <alignment horizontal="center" vertical="center" wrapText="1"/>
      <protection/>
    </xf>
    <xf numFmtId="0" fontId="0" fillId="9" borderId="1" xfId="0" applyFill="1" applyBorder="1" applyAlignment="1">
      <alignment/>
    </xf>
    <xf numFmtId="0" fontId="0" fillId="8" borderId="1" xfId="0" applyFill="1" applyBorder="1" applyAlignment="1">
      <alignment horizontal="center" vertical="center"/>
    </xf>
    <xf numFmtId="0" fontId="0" fillId="9" borderId="1" xfId="0" applyFill="1" applyBorder="1" applyAlignment="1">
      <alignment horizontal="center" vertical="center"/>
    </xf>
    <xf numFmtId="14" fontId="31" fillId="0" borderId="0" xfId="0" applyNumberFormat="1" applyFont="1" applyAlignment="1" applyProtection="1">
      <alignment horizontal="center"/>
      <protection locked="0"/>
    </xf>
    <xf numFmtId="0" fontId="26" fillId="0" borderId="0" xfId="0" applyFont="1" applyAlignment="1">
      <alignment horizontal="center"/>
    </xf>
    <xf numFmtId="0" fontId="0" fillId="9" borderId="1" xfId="0"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FF00"/>
      </font>
      <fill>
        <patternFill>
          <bgColor rgb="FF00FF00"/>
        </patternFill>
      </fill>
      <border/>
    </dxf>
    <dxf>
      <font>
        <color rgb="FFFF0000"/>
      </font>
      <fill>
        <patternFill>
          <bgColor rgb="FFFF0000"/>
        </patternFill>
      </fill>
      <border/>
    </dxf>
    <dxf>
      <font>
        <color rgb="FFFFCC00"/>
      </font>
      <fill>
        <patternFill>
          <bgColor rgb="FFFFCC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7.emf" /><Relationship Id="rId3"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3.emf"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142875</xdr:colOff>
      <xdr:row>3</xdr:row>
      <xdr:rowOff>47625</xdr:rowOff>
    </xdr:from>
    <xdr:to>
      <xdr:col>14</xdr:col>
      <xdr:colOff>800100</xdr:colOff>
      <xdr:row>10</xdr:row>
      <xdr:rowOff>9525</xdr:rowOff>
    </xdr:to>
    <xdr:grpSp>
      <xdr:nvGrpSpPr>
        <xdr:cNvPr id="1" name="Group 1"/>
        <xdr:cNvGrpSpPr>
          <a:grpSpLocks/>
        </xdr:cNvGrpSpPr>
      </xdr:nvGrpSpPr>
      <xdr:grpSpPr>
        <a:xfrm>
          <a:off x="4114800" y="581025"/>
          <a:ext cx="4486275" cy="1762125"/>
          <a:chOff x="321" y="22"/>
          <a:chExt cx="471" cy="185"/>
        </a:xfrm>
        <a:solidFill>
          <a:srgbClr val="FFFFFF"/>
        </a:solidFill>
      </xdr:grpSpPr>
      <xdr:grpSp>
        <xdr:nvGrpSpPr>
          <xdr:cNvPr id="2" name="Group 2"/>
          <xdr:cNvGrpSpPr>
            <a:grpSpLocks/>
          </xdr:cNvGrpSpPr>
        </xdr:nvGrpSpPr>
        <xdr:grpSpPr>
          <a:xfrm>
            <a:off x="321" y="22"/>
            <a:ext cx="264" cy="185"/>
            <a:chOff x="321" y="22"/>
            <a:chExt cx="264" cy="185"/>
          </a:xfrm>
          <a:solidFill>
            <a:srgbClr val="FFFFFF"/>
          </a:solidFill>
        </xdr:grpSpPr>
        <xdr:grpSp>
          <xdr:nvGrpSpPr>
            <xdr:cNvPr id="3" name="Group 3"/>
            <xdr:cNvGrpSpPr>
              <a:grpSpLocks/>
            </xdr:cNvGrpSpPr>
          </xdr:nvGrpSpPr>
          <xdr:grpSpPr>
            <a:xfrm>
              <a:off x="321" y="22"/>
              <a:ext cx="264" cy="149"/>
              <a:chOff x="321" y="22"/>
              <a:chExt cx="264" cy="149"/>
            </a:xfrm>
            <a:solidFill>
              <a:srgbClr val="FFFFFF"/>
            </a:solidFill>
          </xdr:grpSpPr>
          <xdr:grpSp>
            <xdr:nvGrpSpPr>
              <xdr:cNvPr id="4" name="Group 4"/>
              <xdr:cNvGrpSpPr>
                <a:grpSpLocks/>
              </xdr:cNvGrpSpPr>
            </xdr:nvGrpSpPr>
            <xdr:grpSpPr>
              <a:xfrm>
                <a:off x="321" y="22"/>
                <a:ext cx="119" cy="88"/>
                <a:chOff x="249" y="1435"/>
                <a:chExt cx="1407" cy="1043"/>
              </a:xfrm>
              <a:solidFill>
                <a:srgbClr val="FFFFFF"/>
              </a:solidFill>
            </xdr:grpSpPr>
            <xdr:sp>
              <xdr:nvSpPr>
                <xdr:cNvPr id="5" name="AutoShape 5"/>
                <xdr:cNvSpPr>
                  <a:spLocks/>
                </xdr:cNvSpPr>
              </xdr:nvSpPr>
              <xdr:spPr>
                <a:xfrm>
                  <a:off x="249" y="1435"/>
                  <a:ext cx="1406" cy="1043"/>
                </a:xfrm>
                <a:prstGeom prst="rect">
                  <a:avLst/>
                </a:prstGeom>
                <a:solidFill>
                  <a:srgbClr val="CCFFCC"/>
                </a:solidFill>
                <a:ln w="19050" cmpd="sng">
                  <a:solidFill>
                    <a:srgbClr val="339966"/>
                  </a:solidFill>
                  <a:headEnd type="none"/>
                  <a:tailEnd type="none"/>
                </a:ln>
              </xdr:spPr>
              <xdr:txBody>
                <a:bodyPr vertOverflow="clip" wrap="square" lIns="91440" tIns="45720" rIns="91440" bIns="45720"/>
                <a:p>
                  <a:pPr algn="l">
                    <a:defRPr/>
                  </a:pPr>
                  <a:r>
                    <a:rPr lang="en-US" cap="none" sz="1800" b="0" i="0" u="none" baseline="0">
                      <a:solidFill>
                        <a:srgbClr val="000000"/>
                      </a:solidFill>
                      <a:latin typeface="Arial"/>
                      <a:ea typeface="Arial"/>
                      <a:cs typeface="Arial"/>
                    </a:rPr>
                    <a:t/>
                  </a:r>
                </a:p>
              </xdr:txBody>
            </xdr:sp>
          </xdr:grpSp>
          <xdr:grpSp>
            <xdr:nvGrpSpPr>
              <xdr:cNvPr id="7" name="Group 7"/>
              <xdr:cNvGrpSpPr>
                <a:grpSpLocks/>
              </xdr:cNvGrpSpPr>
            </xdr:nvGrpSpPr>
            <xdr:grpSpPr>
              <a:xfrm>
                <a:off x="466" y="22"/>
                <a:ext cx="119" cy="88"/>
                <a:chOff x="466" y="22"/>
                <a:chExt cx="119" cy="88"/>
              </a:xfrm>
              <a:solidFill>
                <a:srgbClr val="FFFFFF"/>
              </a:solidFill>
            </xdr:grpSpPr>
            <xdr:sp>
              <xdr:nvSpPr>
                <xdr:cNvPr id="8" name="AutoShape 8"/>
                <xdr:cNvSpPr>
                  <a:spLocks/>
                </xdr:cNvSpPr>
              </xdr:nvSpPr>
              <xdr:spPr>
                <a:xfrm>
                  <a:off x="466" y="22"/>
                  <a:ext cx="119" cy="88"/>
                </a:xfrm>
                <a:prstGeom prst="rect">
                  <a:avLst/>
                </a:prstGeom>
                <a:solidFill>
                  <a:srgbClr val="CCFFCC"/>
                </a:solidFill>
                <a:ln w="19050" cmpd="sng">
                  <a:solidFill>
                    <a:srgbClr val="339966"/>
                  </a:solidFill>
                  <a:headEnd type="none"/>
                  <a:tailEnd type="none"/>
                </a:ln>
              </xdr:spPr>
              <xdr:txBody>
                <a:bodyPr vertOverflow="clip" wrap="square" lIns="91440" tIns="45720" rIns="91440" bIns="45720"/>
                <a:p>
                  <a:pPr algn="l">
                    <a:defRPr/>
                  </a:pPr>
                  <a:r>
                    <a:rPr lang="en-US" cap="none" sz="1800" b="0" i="0" u="none" baseline="0">
                      <a:solidFill>
                        <a:srgbClr val="000000"/>
                      </a:solidFill>
                      <a:latin typeface="Arial"/>
                      <a:ea typeface="Arial"/>
                      <a:cs typeface="Arial"/>
                    </a:rPr>
                    <a:t/>
                  </a:r>
                </a:p>
              </xdr:txBody>
            </xdr:sp>
          </xdr:grpSp>
          <xdr:grpSp>
            <xdr:nvGrpSpPr>
              <xdr:cNvPr id="10" name="Group 10"/>
              <xdr:cNvGrpSpPr>
                <a:grpSpLocks/>
              </xdr:cNvGrpSpPr>
            </xdr:nvGrpSpPr>
            <xdr:grpSpPr>
              <a:xfrm>
                <a:off x="321" y="140"/>
                <a:ext cx="264" cy="31"/>
                <a:chOff x="321" y="140"/>
                <a:chExt cx="264" cy="31"/>
              </a:xfrm>
              <a:solidFill>
                <a:srgbClr val="FFFFFF"/>
              </a:solidFill>
            </xdr:grpSpPr>
            <xdr:sp>
              <xdr:nvSpPr>
                <xdr:cNvPr id="11" name="AutoShape 11"/>
                <xdr:cNvSpPr>
                  <a:spLocks/>
                </xdr:cNvSpPr>
              </xdr:nvSpPr>
              <xdr:spPr>
                <a:xfrm>
                  <a:off x="321" y="140"/>
                  <a:ext cx="264" cy="31"/>
                </a:xfrm>
                <a:prstGeom prst="rect">
                  <a:avLst/>
                </a:prstGeom>
                <a:solidFill>
                  <a:srgbClr val="CCFFCC"/>
                </a:solidFill>
                <a:ln w="19050" cmpd="sng">
                  <a:solidFill>
                    <a:srgbClr val="33996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3" name="AutoShape 13"/>
              <xdr:cNvSpPr>
                <a:spLocks/>
              </xdr:cNvSpPr>
            </xdr:nvSpPr>
            <xdr:spPr>
              <a:xfrm>
                <a:off x="443" y="56"/>
                <a:ext cx="20" cy="16"/>
              </a:xfrm>
              <a:prstGeom prst="rightArrow">
                <a:avLst/>
              </a:prstGeom>
              <a:solidFill>
                <a:srgbClr val="BBE0E3"/>
              </a:solidFill>
              <a:ln w="6350" cmpd="sng">
                <a:solidFill>
                  <a:srgbClr val="3366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14"/>
              <xdr:cNvSpPr>
                <a:spLocks/>
              </xdr:cNvSpPr>
            </xdr:nvSpPr>
            <xdr:spPr>
              <a:xfrm rot="16200000" flipV="1">
                <a:off x="375" y="115"/>
                <a:ext cx="15" cy="19"/>
              </a:xfrm>
              <a:prstGeom prst="rightArrow">
                <a:avLst/>
              </a:prstGeom>
              <a:solidFill>
                <a:srgbClr val="BBE0E3"/>
              </a:solidFill>
              <a:ln w="6350" cmpd="sng">
                <a:solidFill>
                  <a:srgbClr val="3366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15"/>
              <xdr:cNvSpPr>
                <a:spLocks/>
              </xdr:cNvSpPr>
            </xdr:nvSpPr>
            <xdr:spPr>
              <a:xfrm rot="5400000">
                <a:off x="514" y="118"/>
                <a:ext cx="19" cy="15"/>
              </a:xfrm>
              <a:prstGeom prst="rightArrow">
                <a:avLst/>
              </a:prstGeom>
              <a:solidFill>
                <a:srgbClr val="BBE0E3"/>
              </a:solidFill>
              <a:ln w="6350" cmpd="sng">
                <a:solidFill>
                  <a:srgbClr val="3366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grpSp>
        <xdr:nvGrpSpPr>
          <xdr:cNvPr id="17" name="Group 17"/>
          <xdr:cNvGrpSpPr>
            <a:grpSpLocks/>
          </xdr:cNvGrpSpPr>
        </xdr:nvGrpSpPr>
        <xdr:grpSpPr>
          <a:xfrm>
            <a:off x="597" y="22"/>
            <a:ext cx="195" cy="185"/>
            <a:chOff x="597" y="22"/>
            <a:chExt cx="195" cy="185"/>
          </a:xfrm>
          <a:solidFill>
            <a:srgbClr val="FFFFFF"/>
          </a:solidFill>
        </xdr:grpSpPr>
        <xdr:grpSp>
          <xdr:nvGrpSpPr>
            <xdr:cNvPr id="18" name="Group 18"/>
            <xdr:cNvGrpSpPr>
              <a:grpSpLocks/>
            </xdr:cNvGrpSpPr>
          </xdr:nvGrpSpPr>
          <xdr:grpSpPr>
            <a:xfrm>
              <a:off x="597" y="22"/>
              <a:ext cx="191" cy="149"/>
              <a:chOff x="597" y="22"/>
              <a:chExt cx="191" cy="149"/>
            </a:xfrm>
            <a:solidFill>
              <a:srgbClr val="FFFFFF"/>
            </a:solidFill>
          </xdr:grpSpPr>
          <xdr:grpSp>
            <xdr:nvGrpSpPr>
              <xdr:cNvPr id="19" name="Group 19"/>
              <xdr:cNvGrpSpPr>
                <a:grpSpLocks/>
              </xdr:cNvGrpSpPr>
            </xdr:nvGrpSpPr>
            <xdr:grpSpPr>
              <a:xfrm>
                <a:off x="627" y="22"/>
                <a:ext cx="161" cy="57"/>
                <a:chOff x="627" y="22"/>
                <a:chExt cx="161" cy="57"/>
              </a:xfrm>
              <a:solidFill>
                <a:srgbClr val="FFFFFF"/>
              </a:solidFill>
            </xdr:grpSpPr>
            <xdr:sp>
              <xdr:nvSpPr>
                <xdr:cNvPr id="20" name="AutoShape 20"/>
                <xdr:cNvSpPr>
                  <a:spLocks/>
                </xdr:cNvSpPr>
              </xdr:nvSpPr>
              <xdr:spPr>
                <a:xfrm>
                  <a:off x="627" y="22"/>
                  <a:ext cx="161" cy="57"/>
                </a:xfrm>
                <a:prstGeom prst="rect">
                  <a:avLst/>
                </a:prstGeom>
                <a:solidFill>
                  <a:srgbClr val="FFFF99"/>
                </a:solidFill>
                <a:ln w="19050" cmpd="sng">
                  <a:solidFill>
                    <a:srgbClr val="FF99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22" name="Group 22"/>
              <xdr:cNvGrpSpPr>
                <a:grpSpLocks/>
              </xdr:cNvGrpSpPr>
            </xdr:nvGrpSpPr>
            <xdr:grpSpPr>
              <a:xfrm>
                <a:off x="627" y="114"/>
                <a:ext cx="161" cy="57"/>
                <a:chOff x="627" y="114"/>
                <a:chExt cx="161" cy="57"/>
              </a:xfrm>
              <a:solidFill>
                <a:srgbClr val="FFFFFF"/>
              </a:solidFill>
            </xdr:grpSpPr>
            <xdr:sp>
              <xdr:nvSpPr>
                <xdr:cNvPr id="23" name="AutoShape 23"/>
                <xdr:cNvSpPr>
                  <a:spLocks/>
                </xdr:cNvSpPr>
              </xdr:nvSpPr>
              <xdr:spPr>
                <a:xfrm>
                  <a:off x="627" y="114"/>
                  <a:ext cx="161" cy="57"/>
                </a:xfrm>
                <a:prstGeom prst="rect">
                  <a:avLst/>
                </a:prstGeom>
                <a:solidFill>
                  <a:srgbClr val="FFFF99"/>
                </a:solidFill>
                <a:ln w="19050" cmpd="sng">
                  <a:solidFill>
                    <a:srgbClr val="FF99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25" name="AutoShape 25"/>
              <xdr:cNvSpPr>
                <a:spLocks/>
              </xdr:cNvSpPr>
            </xdr:nvSpPr>
            <xdr:spPr>
              <a:xfrm rot="5400000">
                <a:off x="700" y="89"/>
                <a:ext cx="19" cy="15"/>
              </a:xfrm>
              <a:prstGeom prst="rightArrow">
                <a:avLst/>
              </a:prstGeom>
              <a:solidFill>
                <a:srgbClr val="FF99CC"/>
              </a:solidFill>
              <a:ln w="6350" cmpd="sng">
                <a:solidFill>
                  <a:srgbClr val="FF006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AutoShape 26"/>
              <xdr:cNvSpPr>
                <a:spLocks/>
              </xdr:cNvSpPr>
            </xdr:nvSpPr>
            <xdr:spPr>
              <a:xfrm>
                <a:off x="598" y="42"/>
                <a:ext cx="19" cy="16"/>
              </a:xfrm>
              <a:prstGeom prst="rightArrow">
                <a:avLst/>
              </a:prstGeom>
              <a:solidFill>
                <a:srgbClr val="FF99CC"/>
              </a:solidFill>
              <a:ln w="6350" cmpd="sng">
                <a:solidFill>
                  <a:srgbClr val="FF006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27"/>
              <xdr:cNvSpPr>
                <a:spLocks/>
              </xdr:cNvSpPr>
            </xdr:nvSpPr>
            <xdr:spPr>
              <a:xfrm rot="10800000">
                <a:off x="597" y="148"/>
                <a:ext cx="19" cy="15"/>
              </a:xfrm>
              <a:prstGeom prst="rightArrow">
                <a:avLst/>
              </a:prstGeom>
              <a:solidFill>
                <a:srgbClr val="FF99CC"/>
              </a:solidFill>
              <a:ln w="6350" cmpd="sng">
                <a:solidFill>
                  <a:srgbClr val="FF006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grpSp>
    <xdr:clientData/>
  </xdr:twoCellAnchor>
  <xdr:twoCellAnchor editAs="absolute">
    <xdr:from>
      <xdr:col>1</xdr:col>
      <xdr:colOff>95250</xdr:colOff>
      <xdr:row>14</xdr:row>
      <xdr:rowOff>133350</xdr:rowOff>
    </xdr:from>
    <xdr:to>
      <xdr:col>6</xdr:col>
      <xdr:colOff>533400</xdr:colOff>
      <xdr:row>24</xdr:row>
      <xdr:rowOff>47625</xdr:rowOff>
    </xdr:to>
    <xdr:grpSp>
      <xdr:nvGrpSpPr>
        <xdr:cNvPr id="29" name="Group 29"/>
        <xdr:cNvGrpSpPr>
          <a:grpSpLocks/>
        </xdr:cNvGrpSpPr>
      </xdr:nvGrpSpPr>
      <xdr:grpSpPr>
        <a:xfrm>
          <a:off x="171450" y="3133725"/>
          <a:ext cx="3724275" cy="7038975"/>
          <a:chOff x="29" y="352"/>
          <a:chExt cx="391" cy="205"/>
        </a:xfrm>
        <a:solidFill>
          <a:srgbClr val="FFFFFF"/>
        </a:solidFill>
      </xdr:grpSpPr>
      <xdr:grpSp>
        <xdr:nvGrpSpPr>
          <xdr:cNvPr id="30" name="Group 30"/>
          <xdr:cNvGrpSpPr>
            <a:grpSpLocks/>
          </xdr:cNvGrpSpPr>
        </xdr:nvGrpSpPr>
        <xdr:grpSpPr>
          <a:xfrm>
            <a:off x="90" y="352"/>
            <a:ext cx="265" cy="27"/>
            <a:chOff x="444" y="347"/>
            <a:chExt cx="456" cy="27"/>
          </a:xfrm>
          <a:solidFill>
            <a:srgbClr val="FFFFFF"/>
          </a:solidFill>
        </xdr:grpSpPr>
        <xdr:sp>
          <xdr:nvSpPr>
            <xdr:cNvPr id="31" name="AutoShape 31"/>
            <xdr:cNvSpPr>
              <a:spLocks/>
            </xdr:cNvSpPr>
          </xdr:nvSpPr>
          <xdr:spPr>
            <a:xfrm>
              <a:off x="444" y="347"/>
              <a:ext cx="456" cy="27"/>
            </a:xfrm>
            <a:prstGeom prst="rect">
              <a:avLst/>
            </a:prstGeom>
            <a:solidFill>
              <a:srgbClr val="CCECFF"/>
            </a:solidFill>
            <a:ln w="1905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33" name="AutoShape 33"/>
          <xdr:cNvSpPr>
            <a:spLocks/>
          </xdr:cNvSpPr>
        </xdr:nvSpPr>
        <xdr:spPr>
          <a:xfrm rot="5400000">
            <a:off x="216" y="379"/>
            <a:ext cx="17" cy="16"/>
          </a:xfrm>
          <a:prstGeom prst="rightArrow">
            <a:avLst/>
          </a:prstGeom>
          <a:solidFill>
            <a:srgbClr val="CCEC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34" name="Group 34"/>
          <xdr:cNvGrpSpPr>
            <a:grpSpLocks/>
          </xdr:cNvGrpSpPr>
        </xdr:nvGrpSpPr>
        <xdr:grpSpPr>
          <a:xfrm>
            <a:off x="68" y="400"/>
            <a:ext cx="310" cy="26"/>
            <a:chOff x="444" y="395"/>
            <a:chExt cx="456" cy="26"/>
          </a:xfrm>
          <a:solidFill>
            <a:srgbClr val="FFFFFF"/>
          </a:solidFill>
        </xdr:grpSpPr>
        <xdr:sp>
          <xdr:nvSpPr>
            <xdr:cNvPr id="35" name="AutoShape 35"/>
            <xdr:cNvSpPr>
              <a:spLocks/>
            </xdr:cNvSpPr>
          </xdr:nvSpPr>
          <xdr:spPr>
            <a:xfrm>
              <a:off x="444" y="395"/>
              <a:ext cx="456" cy="26"/>
            </a:xfrm>
            <a:prstGeom prst="rect">
              <a:avLst/>
            </a:prstGeom>
            <a:solidFill>
              <a:srgbClr val="CCECFF"/>
            </a:solidFill>
            <a:ln w="1905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37" name="AutoShape 37"/>
          <xdr:cNvSpPr>
            <a:spLocks/>
          </xdr:cNvSpPr>
        </xdr:nvSpPr>
        <xdr:spPr>
          <a:xfrm rot="5400000">
            <a:off x="216" y="426"/>
            <a:ext cx="17" cy="16"/>
          </a:xfrm>
          <a:prstGeom prst="rightArrow">
            <a:avLst/>
          </a:prstGeom>
          <a:solidFill>
            <a:srgbClr val="CCEC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8" name="AutoShape 38"/>
          <xdr:cNvSpPr>
            <a:spLocks/>
          </xdr:cNvSpPr>
        </xdr:nvSpPr>
        <xdr:spPr>
          <a:xfrm rot="5400000">
            <a:off x="69" y="474"/>
            <a:ext cx="17" cy="16"/>
          </a:xfrm>
          <a:prstGeom prst="rightArrow">
            <a:avLst/>
          </a:prstGeom>
          <a:solidFill>
            <a:srgbClr val="FF99CC"/>
          </a:solidFill>
          <a:ln w="9525" cmpd="sng">
            <a:solidFill>
              <a:srgbClr val="FF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39" name="Group 39"/>
          <xdr:cNvGrpSpPr>
            <a:grpSpLocks/>
          </xdr:cNvGrpSpPr>
        </xdr:nvGrpSpPr>
        <xdr:grpSpPr>
          <a:xfrm>
            <a:off x="43" y="447"/>
            <a:ext cx="362" cy="27"/>
            <a:chOff x="444" y="442"/>
            <a:chExt cx="456" cy="27"/>
          </a:xfrm>
          <a:solidFill>
            <a:srgbClr val="FFFFFF"/>
          </a:solidFill>
        </xdr:grpSpPr>
        <xdr:sp>
          <xdr:nvSpPr>
            <xdr:cNvPr id="40" name="AutoShape 40"/>
            <xdr:cNvSpPr>
              <a:spLocks/>
            </xdr:cNvSpPr>
          </xdr:nvSpPr>
          <xdr:spPr>
            <a:xfrm>
              <a:off x="444" y="442"/>
              <a:ext cx="456" cy="27"/>
            </a:xfrm>
            <a:prstGeom prst="rect">
              <a:avLst/>
            </a:prstGeom>
            <a:solidFill>
              <a:srgbClr val="FFCCCC"/>
            </a:solidFill>
            <a:ln w="19050" cmpd="sng">
              <a:solidFill>
                <a:srgbClr val="FF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42" name="AutoShape 42"/>
          <xdr:cNvSpPr>
            <a:spLocks/>
          </xdr:cNvSpPr>
        </xdr:nvSpPr>
        <xdr:spPr>
          <a:xfrm rot="5400000">
            <a:off x="368" y="474"/>
            <a:ext cx="17" cy="16"/>
          </a:xfrm>
          <a:prstGeom prst="rightArrow">
            <a:avLst/>
          </a:prstGeom>
          <a:solidFill>
            <a:srgbClr val="FF99CC"/>
          </a:solidFill>
          <a:ln w="9525" cmpd="sng">
            <a:solidFill>
              <a:srgbClr val="FF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AutoShape 43"/>
          <xdr:cNvSpPr>
            <a:spLocks/>
          </xdr:cNvSpPr>
        </xdr:nvSpPr>
        <xdr:spPr>
          <a:xfrm rot="5400000">
            <a:off x="267" y="475"/>
            <a:ext cx="17" cy="15"/>
          </a:xfrm>
          <a:prstGeom prst="rightArrow">
            <a:avLst/>
          </a:prstGeom>
          <a:solidFill>
            <a:srgbClr val="FF99CC"/>
          </a:solidFill>
          <a:ln w="9525" cmpd="sng">
            <a:solidFill>
              <a:srgbClr val="FF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4" name="AutoShape 44"/>
          <xdr:cNvSpPr>
            <a:spLocks/>
          </xdr:cNvSpPr>
        </xdr:nvSpPr>
        <xdr:spPr>
          <a:xfrm rot="5400000">
            <a:off x="168" y="475"/>
            <a:ext cx="17" cy="15"/>
          </a:xfrm>
          <a:prstGeom prst="rightArrow">
            <a:avLst/>
          </a:prstGeom>
          <a:solidFill>
            <a:srgbClr val="FF99CC"/>
          </a:solidFill>
          <a:ln w="9525" cmpd="sng">
            <a:solidFill>
              <a:srgbClr val="FF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45" name="Group 45"/>
          <xdr:cNvGrpSpPr>
            <a:grpSpLocks/>
          </xdr:cNvGrpSpPr>
        </xdr:nvGrpSpPr>
        <xdr:grpSpPr>
          <a:xfrm>
            <a:off x="29" y="497"/>
            <a:ext cx="391" cy="60"/>
            <a:chOff x="444" y="492"/>
            <a:chExt cx="456" cy="50"/>
          </a:xfrm>
          <a:solidFill>
            <a:srgbClr val="FFFFFF"/>
          </a:solidFill>
        </xdr:grpSpPr>
        <xdr:grpSp>
          <xdr:nvGrpSpPr>
            <xdr:cNvPr id="46" name="Group 46"/>
            <xdr:cNvGrpSpPr>
              <a:grpSpLocks/>
            </xdr:cNvGrpSpPr>
          </xdr:nvGrpSpPr>
          <xdr:grpSpPr>
            <a:xfrm>
              <a:off x="788" y="492"/>
              <a:ext cx="112" cy="50"/>
              <a:chOff x="788" y="492"/>
              <a:chExt cx="112" cy="50"/>
            </a:xfrm>
            <a:solidFill>
              <a:srgbClr val="FFFFFF"/>
            </a:solidFill>
          </xdr:grpSpPr>
          <xdr:sp>
            <xdr:nvSpPr>
              <xdr:cNvPr id="47" name="AutoShape 47"/>
              <xdr:cNvSpPr>
                <a:spLocks/>
              </xdr:cNvSpPr>
            </xdr:nvSpPr>
            <xdr:spPr>
              <a:xfrm>
                <a:off x="790" y="492"/>
                <a:ext cx="110" cy="50"/>
              </a:xfrm>
              <a:prstGeom prst="rect">
                <a:avLst/>
              </a:prstGeom>
              <a:solidFill>
                <a:srgbClr val="FFFF99"/>
              </a:solidFill>
              <a:ln w="19050" cmpd="sng">
                <a:solidFill>
                  <a:srgbClr val="FF9900"/>
                </a:solidFill>
                <a:headEnd type="none"/>
                <a:tailEnd type="none"/>
              </a:ln>
            </xdr:spPr>
            <xdr:txBody>
              <a:bodyPr vertOverflow="clip" wrap="square" lIns="91440" tIns="45720" rIns="91440" bIns="45720"/>
              <a:p>
                <a:pPr algn="l">
                  <a:defRPr/>
                </a:pPr>
                <a:r>
                  <a:rPr lang="en-US" cap="none" sz="1800" b="0" i="0" u="none" baseline="0">
                    <a:solidFill>
                      <a:srgbClr val="000000"/>
                    </a:solidFill>
                    <a:latin typeface="Arial"/>
                    <a:ea typeface="Arial"/>
                    <a:cs typeface="Arial"/>
                  </a:rPr>
                  <a:t/>
                </a:r>
              </a:p>
            </xdr:txBody>
          </xdr:sp>
        </xdr:grpSp>
        <xdr:grpSp>
          <xdr:nvGrpSpPr>
            <xdr:cNvPr id="49" name="Group 49"/>
            <xdr:cNvGrpSpPr>
              <a:grpSpLocks/>
            </xdr:cNvGrpSpPr>
          </xdr:nvGrpSpPr>
          <xdr:grpSpPr>
            <a:xfrm>
              <a:off x="444" y="492"/>
              <a:ext cx="110" cy="50"/>
              <a:chOff x="444" y="492"/>
              <a:chExt cx="110" cy="50"/>
            </a:xfrm>
            <a:solidFill>
              <a:srgbClr val="FFFFFF"/>
            </a:solidFill>
          </xdr:grpSpPr>
          <xdr:sp>
            <xdr:nvSpPr>
              <xdr:cNvPr id="50" name="AutoShape 50"/>
              <xdr:cNvSpPr>
                <a:spLocks/>
              </xdr:cNvSpPr>
            </xdr:nvSpPr>
            <xdr:spPr>
              <a:xfrm>
                <a:off x="444" y="492"/>
                <a:ext cx="110" cy="50"/>
              </a:xfrm>
              <a:prstGeom prst="rect">
                <a:avLst/>
              </a:prstGeom>
              <a:solidFill>
                <a:srgbClr val="FFFF99"/>
              </a:solidFill>
              <a:ln w="19050" cmpd="sng">
                <a:solidFill>
                  <a:srgbClr val="FF9900"/>
                </a:solidFill>
                <a:headEnd type="none"/>
                <a:tailEnd type="none"/>
              </a:ln>
            </xdr:spPr>
            <xdr:txBody>
              <a:bodyPr vertOverflow="clip" wrap="square" lIns="91440" tIns="45720" rIns="91440" bIns="45720"/>
              <a:p>
                <a:pPr algn="l">
                  <a:defRPr/>
                </a:pPr>
                <a:r>
                  <a:rPr lang="en-US" cap="none" sz="1800" b="0" i="0" u="none" baseline="0">
                    <a:solidFill>
                      <a:srgbClr val="000000"/>
                    </a:solidFill>
                    <a:latin typeface="Arial"/>
                    <a:ea typeface="Arial"/>
                    <a:cs typeface="Arial"/>
                  </a:rPr>
                  <a:t/>
                </a:r>
              </a:p>
            </xdr:txBody>
          </xdr:sp>
        </xdr:grpSp>
        <xdr:grpSp>
          <xdr:nvGrpSpPr>
            <xdr:cNvPr id="52" name="Group 52"/>
            <xdr:cNvGrpSpPr>
              <a:grpSpLocks/>
            </xdr:cNvGrpSpPr>
          </xdr:nvGrpSpPr>
          <xdr:grpSpPr>
            <a:xfrm>
              <a:off x="560" y="492"/>
              <a:ext cx="110" cy="50"/>
              <a:chOff x="560" y="492"/>
              <a:chExt cx="110" cy="50"/>
            </a:xfrm>
            <a:solidFill>
              <a:srgbClr val="FFFFFF"/>
            </a:solidFill>
          </xdr:grpSpPr>
          <xdr:sp>
            <xdr:nvSpPr>
              <xdr:cNvPr id="53" name="AutoShape 53"/>
              <xdr:cNvSpPr>
                <a:spLocks/>
              </xdr:cNvSpPr>
            </xdr:nvSpPr>
            <xdr:spPr>
              <a:xfrm>
                <a:off x="560" y="492"/>
                <a:ext cx="110" cy="50"/>
              </a:xfrm>
              <a:prstGeom prst="rect">
                <a:avLst/>
              </a:prstGeom>
              <a:solidFill>
                <a:srgbClr val="FFFF99"/>
              </a:solidFill>
              <a:ln w="19050" cmpd="sng">
                <a:solidFill>
                  <a:srgbClr val="FF9900"/>
                </a:solidFill>
                <a:headEnd type="none"/>
                <a:tailEnd type="none"/>
              </a:ln>
            </xdr:spPr>
            <xdr:txBody>
              <a:bodyPr vertOverflow="clip" wrap="square" lIns="91440" tIns="45720" rIns="91440" bIns="45720"/>
              <a:p>
                <a:pPr algn="l">
                  <a:defRPr/>
                </a:pPr>
                <a:r>
                  <a:rPr lang="en-US" cap="none" sz="1800" b="0" i="0" u="none" baseline="0">
                    <a:solidFill>
                      <a:srgbClr val="000000"/>
                    </a:solidFill>
                    <a:latin typeface="Arial"/>
                    <a:ea typeface="Arial"/>
                    <a:cs typeface="Arial"/>
                  </a:rPr>
                  <a:t/>
                </a:r>
              </a:p>
            </xdr:txBody>
          </xdr:sp>
        </xdr:grpSp>
        <xdr:grpSp>
          <xdr:nvGrpSpPr>
            <xdr:cNvPr id="55" name="Group 55"/>
            <xdr:cNvGrpSpPr>
              <a:grpSpLocks/>
            </xdr:cNvGrpSpPr>
          </xdr:nvGrpSpPr>
          <xdr:grpSpPr>
            <a:xfrm>
              <a:off x="674" y="492"/>
              <a:ext cx="110" cy="50"/>
              <a:chOff x="674" y="492"/>
              <a:chExt cx="110" cy="50"/>
            </a:xfrm>
            <a:solidFill>
              <a:srgbClr val="FFFFFF"/>
            </a:solidFill>
          </xdr:grpSpPr>
          <xdr:sp>
            <xdr:nvSpPr>
              <xdr:cNvPr id="56" name="AutoShape 56"/>
              <xdr:cNvSpPr>
                <a:spLocks/>
              </xdr:cNvSpPr>
            </xdr:nvSpPr>
            <xdr:spPr>
              <a:xfrm>
                <a:off x="674" y="492"/>
                <a:ext cx="110" cy="50"/>
              </a:xfrm>
              <a:prstGeom prst="rect">
                <a:avLst/>
              </a:prstGeom>
              <a:solidFill>
                <a:srgbClr val="FFFF99"/>
              </a:solidFill>
              <a:ln w="19050" cmpd="sng">
                <a:solidFill>
                  <a:srgbClr val="FF9900"/>
                </a:solidFill>
                <a:headEnd type="none"/>
                <a:tailEnd type="none"/>
              </a:ln>
            </xdr:spPr>
            <xdr:txBody>
              <a:bodyPr vertOverflow="clip" wrap="square" lIns="91440" tIns="45720" rIns="91440" bIns="45720"/>
              <a:p>
                <a:pPr algn="l">
                  <a:defRPr/>
                </a:pPr>
                <a:r>
                  <a:rPr lang="en-US" cap="none" sz="1800" b="0" i="0" u="none" baseline="0">
                    <a:solidFill>
                      <a:srgbClr val="000000"/>
                    </a:solidFill>
                    <a:latin typeface="Arial"/>
                    <a:ea typeface="Arial"/>
                    <a:cs typeface="Arial"/>
                  </a:rPr>
                  <a:t/>
                </a:r>
              </a:p>
            </xdr:txBody>
          </xdr:sp>
        </xdr:grp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409575</xdr:colOff>
      <xdr:row>2</xdr:row>
      <xdr:rowOff>95250</xdr:rowOff>
    </xdr:from>
    <xdr:to>
      <xdr:col>13</xdr:col>
      <xdr:colOff>209550</xdr:colOff>
      <xdr:row>4</xdr:row>
      <xdr:rowOff>95250</xdr:rowOff>
    </xdr:to>
    <xdr:pic>
      <xdr:nvPicPr>
        <xdr:cNvPr id="1" name="CommandButton1"/>
        <xdr:cNvPicPr preferRelativeResize="1">
          <a:picLocks noChangeAspect="1"/>
        </xdr:cNvPicPr>
      </xdr:nvPicPr>
      <xdr:blipFill>
        <a:blip r:embed="rId1"/>
        <a:stretch>
          <a:fillRect/>
        </a:stretch>
      </xdr:blipFill>
      <xdr:spPr>
        <a:xfrm>
          <a:off x="7000875" y="476250"/>
          <a:ext cx="1628775" cy="381000"/>
        </a:xfrm>
        <a:prstGeom prst="rect">
          <a:avLst/>
        </a:prstGeom>
        <a:noFill/>
        <a:ln w="9525" cmpd="sng">
          <a:noFill/>
        </a:ln>
      </xdr:spPr>
    </xdr:pic>
    <xdr:clientData/>
  </xdr:twoCellAnchor>
  <xdr:twoCellAnchor editAs="oneCell">
    <xdr:from>
      <xdr:col>13</xdr:col>
      <xdr:colOff>333375</xdr:colOff>
      <xdr:row>2</xdr:row>
      <xdr:rowOff>114300</xdr:rowOff>
    </xdr:from>
    <xdr:to>
      <xdr:col>15</xdr:col>
      <xdr:colOff>200025</xdr:colOff>
      <xdr:row>4</xdr:row>
      <xdr:rowOff>95250</xdr:rowOff>
    </xdr:to>
    <xdr:pic>
      <xdr:nvPicPr>
        <xdr:cNvPr id="2" name="CommandButton2"/>
        <xdr:cNvPicPr preferRelativeResize="1">
          <a:picLocks noChangeAspect="1"/>
        </xdr:cNvPicPr>
      </xdr:nvPicPr>
      <xdr:blipFill>
        <a:blip r:embed="rId2"/>
        <a:stretch>
          <a:fillRect/>
        </a:stretch>
      </xdr:blipFill>
      <xdr:spPr>
        <a:xfrm>
          <a:off x="8753475" y="495300"/>
          <a:ext cx="1085850" cy="361950"/>
        </a:xfrm>
        <a:prstGeom prst="rect">
          <a:avLst/>
        </a:prstGeom>
        <a:noFill/>
        <a:ln w="9525" cmpd="sng">
          <a:noFill/>
        </a:ln>
      </xdr:spPr>
    </xdr:pic>
    <xdr:clientData/>
  </xdr:twoCellAnchor>
  <xdr:twoCellAnchor editAs="oneCell">
    <xdr:from>
      <xdr:col>15</xdr:col>
      <xdr:colOff>276225</xdr:colOff>
      <xdr:row>2</xdr:row>
      <xdr:rowOff>104775</xdr:rowOff>
    </xdr:from>
    <xdr:to>
      <xdr:col>17</xdr:col>
      <xdr:colOff>142875</xdr:colOff>
      <xdr:row>4</xdr:row>
      <xdr:rowOff>85725</xdr:rowOff>
    </xdr:to>
    <xdr:pic>
      <xdr:nvPicPr>
        <xdr:cNvPr id="3" name="CommandButton3"/>
        <xdr:cNvPicPr preferRelativeResize="1">
          <a:picLocks noChangeAspect="1"/>
        </xdr:cNvPicPr>
      </xdr:nvPicPr>
      <xdr:blipFill>
        <a:blip r:embed="rId3"/>
        <a:stretch>
          <a:fillRect/>
        </a:stretch>
      </xdr:blipFill>
      <xdr:spPr>
        <a:xfrm>
          <a:off x="9915525" y="485775"/>
          <a:ext cx="108585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76200</xdr:colOff>
      <xdr:row>0</xdr:row>
      <xdr:rowOff>0</xdr:rowOff>
    </xdr:from>
    <xdr:to>
      <xdr:col>9</xdr:col>
      <xdr:colOff>2952750</xdr:colOff>
      <xdr:row>2</xdr:row>
      <xdr:rowOff>247650</xdr:rowOff>
    </xdr:to>
    <xdr:pic>
      <xdr:nvPicPr>
        <xdr:cNvPr id="1" name="Picture 1"/>
        <xdr:cNvPicPr preferRelativeResize="1">
          <a:picLocks noChangeAspect="1"/>
        </xdr:cNvPicPr>
      </xdr:nvPicPr>
      <xdr:blipFill>
        <a:blip r:embed="rId1"/>
        <a:stretch>
          <a:fillRect/>
        </a:stretch>
      </xdr:blipFill>
      <xdr:spPr>
        <a:xfrm>
          <a:off x="7067550" y="0"/>
          <a:ext cx="10058400"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xdr:colOff>
      <xdr:row>0</xdr:row>
      <xdr:rowOff>0</xdr:rowOff>
    </xdr:from>
    <xdr:to>
      <xdr:col>9</xdr:col>
      <xdr:colOff>2914650</xdr:colOff>
      <xdr:row>2</xdr:row>
      <xdr:rowOff>266700</xdr:rowOff>
    </xdr:to>
    <xdr:pic>
      <xdr:nvPicPr>
        <xdr:cNvPr id="1" name="Picture 1"/>
        <xdr:cNvPicPr preferRelativeResize="1">
          <a:picLocks noChangeAspect="1"/>
        </xdr:cNvPicPr>
      </xdr:nvPicPr>
      <xdr:blipFill>
        <a:blip r:embed="rId1"/>
        <a:stretch>
          <a:fillRect/>
        </a:stretch>
      </xdr:blipFill>
      <xdr:spPr>
        <a:xfrm>
          <a:off x="7029450" y="0"/>
          <a:ext cx="1005840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0</xdr:row>
      <xdr:rowOff>0</xdr:rowOff>
    </xdr:from>
    <xdr:to>
      <xdr:col>9</xdr:col>
      <xdr:colOff>2886075</xdr:colOff>
      <xdr:row>2</xdr:row>
      <xdr:rowOff>247650</xdr:rowOff>
    </xdr:to>
    <xdr:pic>
      <xdr:nvPicPr>
        <xdr:cNvPr id="1" name="Picture 1"/>
        <xdr:cNvPicPr preferRelativeResize="1">
          <a:picLocks noChangeAspect="1"/>
        </xdr:cNvPicPr>
      </xdr:nvPicPr>
      <xdr:blipFill>
        <a:blip r:embed="rId1"/>
        <a:stretch>
          <a:fillRect/>
        </a:stretch>
      </xdr:blipFill>
      <xdr:spPr>
        <a:xfrm>
          <a:off x="7800975" y="0"/>
          <a:ext cx="10058400" cy="914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142875</xdr:colOff>
      <xdr:row>0</xdr:row>
      <xdr:rowOff>428625</xdr:rowOff>
    </xdr:to>
    <xdr:pic>
      <xdr:nvPicPr>
        <xdr:cNvPr id="1" name="CommandButton1"/>
        <xdr:cNvPicPr preferRelativeResize="1">
          <a:picLocks noChangeAspect="1"/>
        </xdr:cNvPicPr>
      </xdr:nvPicPr>
      <xdr:blipFill>
        <a:blip r:embed="rId1"/>
        <a:stretch>
          <a:fillRect/>
        </a:stretch>
      </xdr:blipFill>
      <xdr:spPr>
        <a:xfrm>
          <a:off x="47625" y="47625"/>
          <a:ext cx="1438275" cy="381000"/>
        </a:xfrm>
        <a:prstGeom prst="rect">
          <a:avLst/>
        </a:prstGeom>
        <a:noFill/>
        <a:ln w="9525" cmpd="sng">
          <a:noFill/>
        </a:ln>
      </xdr:spPr>
    </xdr:pic>
    <xdr:clientData/>
  </xdr:twoCellAnchor>
  <xdr:twoCellAnchor editAs="oneCell">
    <xdr:from>
      <xdr:col>1</xdr:col>
      <xdr:colOff>685800</xdr:colOff>
      <xdr:row>0</xdr:row>
      <xdr:rowOff>47625</xdr:rowOff>
    </xdr:from>
    <xdr:to>
      <xdr:col>3</xdr:col>
      <xdr:colOff>390525</xdr:colOff>
      <xdr:row>0</xdr:row>
      <xdr:rowOff>428625</xdr:rowOff>
    </xdr:to>
    <xdr:pic>
      <xdr:nvPicPr>
        <xdr:cNvPr id="2" name="CommandButton2"/>
        <xdr:cNvPicPr preferRelativeResize="1">
          <a:picLocks noChangeAspect="1"/>
        </xdr:cNvPicPr>
      </xdr:nvPicPr>
      <xdr:blipFill>
        <a:blip r:embed="rId2"/>
        <a:stretch>
          <a:fillRect/>
        </a:stretch>
      </xdr:blipFill>
      <xdr:spPr>
        <a:xfrm>
          <a:off x="2028825" y="47625"/>
          <a:ext cx="1438275" cy="381000"/>
        </a:xfrm>
        <a:prstGeom prst="rect">
          <a:avLst/>
        </a:prstGeom>
        <a:noFill/>
        <a:ln w="9525" cmpd="sng">
          <a:noFill/>
        </a:ln>
      </xdr:spPr>
    </xdr:pic>
    <xdr:clientData/>
  </xdr:twoCellAnchor>
  <xdr:twoCellAnchor editAs="oneCell">
    <xdr:from>
      <xdr:col>10</xdr:col>
      <xdr:colOff>914400</xdr:colOff>
      <xdr:row>0</xdr:row>
      <xdr:rowOff>123825</xdr:rowOff>
    </xdr:from>
    <xdr:to>
      <xdr:col>12</xdr:col>
      <xdr:colOff>19050</xdr:colOff>
      <xdr:row>0</xdr:row>
      <xdr:rowOff>514350</xdr:rowOff>
    </xdr:to>
    <xdr:pic>
      <xdr:nvPicPr>
        <xdr:cNvPr id="3" name="CommandButton3"/>
        <xdr:cNvPicPr preferRelativeResize="1">
          <a:picLocks noChangeAspect="1"/>
        </xdr:cNvPicPr>
      </xdr:nvPicPr>
      <xdr:blipFill>
        <a:blip r:embed="rId3"/>
        <a:stretch>
          <a:fillRect/>
        </a:stretch>
      </xdr:blipFill>
      <xdr:spPr>
        <a:xfrm>
          <a:off x="12592050" y="123825"/>
          <a:ext cx="154305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533400</xdr:colOff>
      <xdr:row>0</xdr:row>
      <xdr:rowOff>123825</xdr:rowOff>
    </xdr:from>
    <xdr:to>
      <xdr:col>14</xdr:col>
      <xdr:colOff>381000</xdr:colOff>
      <xdr:row>1</xdr:row>
      <xdr:rowOff>123825</xdr:rowOff>
    </xdr:to>
    <xdr:pic>
      <xdr:nvPicPr>
        <xdr:cNvPr id="1" name="CommandButton1"/>
        <xdr:cNvPicPr preferRelativeResize="1">
          <a:picLocks noChangeAspect="1"/>
        </xdr:cNvPicPr>
      </xdr:nvPicPr>
      <xdr:blipFill>
        <a:blip r:embed="rId1"/>
        <a:stretch>
          <a:fillRect/>
        </a:stretch>
      </xdr:blipFill>
      <xdr:spPr>
        <a:xfrm>
          <a:off x="7277100" y="123825"/>
          <a:ext cx="16764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ayoung.REDNOCK\Local%20Settings\Temporary%20Internet%20Files\OLK8E2\app_markbook_rednoc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Numbers and the Number System"/>
      <sheetName val="Calculating"/>
      <sheetName val="Algebra"/>
      <sheetName val="Using and Applying"/>
      <sheetName val="Shape, Space and Measure"/>
      <sheetName val="Handling Data"/>
      <sheetName val="Report"/>
    </sheetNames>
    <sheetDataSet>
      <sheetData sheetId="1">
        <row r="6">
          <cell r="A6" t="str">
            <v>Steve Lomax</v>
          </cell>
        </row>
        <row r="7">
          <cell r="A7" t="str">
            <v>Matthew Nixon</v>
          </cell>
        </row>
        <row r="8">
          <cell r="A8" t="str">
            <v>Olga Gibbons</v>
          </cell>
        </row>
        <row r="9">
          <cell r="A9" t="str">
            <v>Caroline Coates</v>
          </cell>
        </row>
        <row r="10">
          <cell r="A10" t="str">
            <v> </v>
          </cell>
        </row>
        <row r="11">
          <cell r="A11" t="str">
            <v> </v>
          </cell>
        </row>
        <row r="12">
          <cell r="A12" t="str">
            <v> </v>
          </cell>
        </row>
        <row r="13">
          <cell r="A13" t="str">
            <v> </v>
          </cell>
        </row>
        <row r="14">
          <cell r="A14" t="str">
            <v> </v>
          </cell>
        </row>
        <row r="15">
          <cell r="A15" t="str">
            <v> </v>
          </cell>
        </row>
        <row r="16">
          <cell r="A16" t="str">
            <v> </v>
          </cell>
        </row>
        <row r="17">
          <cell r="A17" t="str">
            <v> </v>
          </cell>
        </row>
        <row r="18">
          <cell r="A18" t="str">
            <v> </v>
          </cell>
        </row>
        <row r="19">
          <cell r="A19" t="str">
            <v> </v>
          </cell>
        </row>
        <row r="20">
          <cell r="A20" t="str">
            <v> </v>
          </cell>
        </row>
        <row r="21">
          <cell r="A21" t="str">
            <v> </v>
          </cell>
        </row>
        <row r="22">
          <cell r="A22" t="str">
            <v> </v>
          </cell>
        </row>
        <row r="23">
          <cell r="A23" t="str">
            <v> </v>
          </cell>
        </row>
        <row r="24">
          <cell r="A24" t="str">
            <v> </v>
          </cell>
        </row>
        <row r="25">
          <cell r="A25" t="str">
            <v> </v>
          </cell>
        </row>
        <row r="26">
          <cell r="A26" t="str">
            <v> </v>
          </cell>
        </row>
        <row r="27">
          <cell r="A27" t="str">
            <v> </v>
          </cell>
        </row>
        <row r="28">
          <cell r="A28" t="str">
            <v> </v>
          </cell>
        </row>
        <row r="29">
          <cell r="A29" t="str">
            <v> </v>
          </cell>
        </row>
        <row r="30">
          <cell r="A30" t="str">
            <v> </v>
          </cell>
        </row>
        <row r="31">
          <cell r="A31" t="str">
            <v> </v>
          </cell>
        </row>
        <row r="32">
          <cell r="A32" t="str">
            <v> </v>
          </cell>
        </row>
        <row r="33">
          <cell r="A33" t="str">
            <v> </v>
          </cell>
        </row>
        <row r="34">
          <cell r="A34" t="str">
            <v> </v>
          </cell>
        </row>
        <row r="35">
          <cell r="A35" t="str">
            <v> </v>
          </cell>
        </row>
        <row r="36">
          <cell r="A36" t="str">
            <v> </v>
          </cell>
        </row>
        <row r="37">
          <cell r="A37" t="str">
            <v> </v>
          </cell>
        </row>
        <row r="38">
          <cell r="A38" t="str">
            <v> </v>
          </cell>
        </row>
        <row r="39">
          <cell r="A39" t="str">
            <v> </v>
          </cell>
        </row>
        <row r="40">
          <cell r="A40" t="str">
            <v> </v>
          </cell>
        </row>
        <row r="41">
          <cell r="A41" t="str">
            <v> </v>
          </cell>
        </row>
        <row r="42">
          <cell r="A42" t="str">
            <v> </v>
          </cell>
        </row>
        <row r="43">
          <cell r="A43" t="str">
            <v> </v>
          </cell>
        </row>
        <row r="44">
          <cell r="A44" t="str">
            <v> </v>
          </cell>
        </row>
        <row r="45">
          <cell r="A45" t="str">
            <v> </v>
          </cell>
        </row>
        <row r="46">
          <cell r="A46" t="str">
            <v> </v>
          </cell>
        </row>
        <row r="47">
          <cell r="A47" t="str">
            <v> </v>
          </cell>
        </row>
        <row r="48">
          <cell r="A48" t="str">
            <v> </v>
          </cell>
        </row>
        <row r="49">
          <cell r="A49" t="str">
            <v> </v>
          </cell>
        </row>
        <row r="50">
          <cell r="A50" t="str">
            <v> </v>
          </cell>
        </row>
        <row r="51">
          <cell r="A51" t="str">
            <v> </v>
          </cell>
        </row>
        <row r="52">
          <cell r="A52" t="str">
            <v> </v>
          </cell>
        </row>
        <row r="53">
          <cell r="A53" t="str">
            <v> </v>
          </cell>
        </row>
        <row r="54">
          <cell r="A54" t="str">
            <v> </v>
          </cell>
        </row>
        <row r="55">
          <cell r="A55" t="str">
            <v> </v>
          </cell>
        </row>
        <row r="56">
          <cell r="A56" t="str">
            <v> </v>
          </cell>
        </row>
        <row r="57">
          <cell r="A57" t="str">
            <v> </v>
          </cell>
        </row>
        <row r="58">
          <cell r="A58" t="str">
            <v> </v>
          </cell>
        </row>
        <row r="59">
          <cell r="A59" t="str">
            <v> </v>
          </cell>
        </row>
        <row r="60">
          <cell r="A60" t="str">
            <v> </v>
          </cell>
        </row>
        <row r="61">
          <cell r="A61" t="str">
            <v> </v>
          </cell>
        </row>
        <row r="62">
          <cell r="A62" t="str">
            <v> </v>
          </cell>
        </row>
        <row r="63">
          <cell r="A63" t="str">
            <v> </v>
          </cell>
        </row>
        <row r="64">
          <cell r="A64" t="str">
            <v> </v>
          </cell>
        </row>
        <row r="65">
          <cell r="A65" t="str">
            <v> </v>
          </cell>
        </row>
        <row r="66">
          <cell r="A66" t="str">
            <v> </v>
          </cell>
        </row>
        <row r="67">
          <cell r="A67" t="str">
            <v> </v>
          </cell>
        </row>
        <row r="68">
          <cell r="A68" t="str">
            <v> </v>
          </cell>
        </row>
        <row r="69">
          <cell r="A69" t="str">
            <v> </v>
          </cell>
        </row>
        <row r="70">
          <cell r="A70" t="str">
            <v> </v>
          </cell>
        </row>
        <row r="71">
          <cell r="A71" t="str">
            <v> </v>
          </cell>
        </row>
        <row r="72">
          <cell r="A72" t="str">
            <v> </v>
          </cell>
        </row>
        <row r="73">
          <cell r="A73" t="str">
            <v> </v>
          </cell>
        </row>
        <row r="74">
          <cell r="A74" t="str">
            <v> </v>
          </cell>
        </row>
        <row r="75">
          <cell r="A75" t="str">
            <v> </v>
          </cell>
        </row>
        <row r="76">
          <cell r="A76" t="str">
            <v> </v>
          </cell>
        </row>
        <row r="77">
          <cell r="A77" t="str">
            <v> </v>
          </cell>
        </row>
        <row r="78">
          <cell r="A78" t="str">
            <v> </v>
          </cell>
        </row>
        <row r="79">
          <cell r="A79" t="str">
            <v> </v>
          </cell>
        </row>
        <row r="80">
          <cell r="A80" t="str">
            <v> </v>
          </cell>
        </row>
        <row r="81">
          <cell r="A81" t="str">
            <v> </v>
          </cell>
        </row>
        <row r="82">
          <cell r="A82" t="str">
            <v> </v>
          </cell>
        </row>
        <row r="83">
          <cell r="A83" t="str">
            <v> </v>
          </cell>
        </row>
        <row r="84">
          <cell r="A84" t="str">
            <v> </v>
          </cell>
        </row>
        <row r="85">
          <cell r="A85" t="str">
            <v> </v>
          </cell>
        </row>
        <row r="86">
          <cell r="A86" t="str">
            <v> </v>
          </cell>
        </row>
        <row r="87">
          <cell r="A87" t="str">
            <v> </v>
          </cell>
        </row>
        <row r="88">
          <cell r="A88" t="str">
            <v> </v>
          </cell>
        </row>
        <row r="89">
          <cell r="A89" t="str">
            <v> </v>
          </cell>
        </row>
        <row r="90">
          <cell r="A90" t="str">
            <v> </v>
          </cell>
        </row>
        <row r="91">
          <cell r="A91" t="str">
            <v> </v>
          </cell>
        </row>
        <row r="92">
          <cell r="A92" t="str">
            <v> </v>
          </cell>
        </row>
        <row r="93">
          <cell r="A93" t="str">
            <v> </v>
          </cell>
        </row>
        <row r="94">
          <cell r="A94" t="str">
            <v> </v>
          </cell>
        </row>
        <row r="95">
          <cell r="A95" t="str">
            <v> </v>
          </cell>
        </row>
        <row r="96">
          <cell r="A96" t="str">
            <v> </v>
          </cell>
        </row>
        <row r="97">
          <cell r="A97" t="str">
            <v> </v>
          </cell>
        </row>
        <row r="98">
          <cell r="A98" t="str">
            <v> </v>
          </cell>
        </row>
        <row r="99">
          <cell r="A99" t="str">
            <v> </v>
          </cell>
        </row>
        <row r="100">
          <cell r="A100" t="str">
            <v> </v>
          </cell>
        </row>
        <row r="101">
          <cell r="A101" t="str">
            <v> </v>
          </cell>
        </row>
        <row r="102">
          <cell r="A102" t="str">
            <v> </v>
          </cell>
        </row>
        <row r="103">
          <cell r="A103" t="str">
            <v> </v>
          </cell>
        </row>
        <row r="104">
          <cell r="A104" t="str">
            <v> </v>
          </cell>
        </row>
        <row r="105">
          <cell r="A105" t="str">
            <v> </v>
          </cell>
        </row>
        <row r="106">
          <cell r="A106" t="str">
            <v> </v>
          </cell>
        </row>
        <row r="107">
          <cell r="A107" t="str">
            <v> </v>
          </cell>
        </row>
        <row r="108">
          <cell r="A108" t="str">
            <v> </v>
          </cell>
        </row>
        <row r="109">
          <cell r="A109" t="str">
            <v> </v>
          </cell>
        </row>
        <row r="110">
          <cell r="A110" t="str">
            <v> </v>
          </cell>
        </row>
        <row r="111">
          <cell r="A111" t="str">
            <v> </v>
          </cell>
        </row>
        <row r="112">
          <cell r="A112" t="str">
            <v> </v>
          </cell>
        </row>
        <row r="113">
          <cell r="A113" t="str">
            <v> </v>
          </cell>
        </row>
        <row r="114">
          <cell r="A114" t="str">
            <v> </v>
          </cell>
        </row>
        <row r="115">
          <cell r="A115" t="str">
            <v> </v>
          </cell>
        </row>
        <row r="116">
          <cell r="A116" t="str">
            <v> </v>
          </cell>
        </row>
        <row r="117">
          <cell r="A117" t="str">
            <v> </v>
          </cell>
        </row>
        <row r="118">
          <cell r="A118" t="str">
            <v> </v>
          </cell>
        </row>
        <row r="119">
          <cell r="A119" t="str">
            <v> </v>
          </cell>
        </row>
        <row r="120">
          <cell r="A120" t="str">
            <v> </v>
          </cell>
        </row>
        <row r="121">
          <cell r="A121" t="str">
            <v> </v>
          </cell>
        </row>
        <row r="122">
          <cell r="A122" t="str">
            <v> </v>
          </cell>
        </row>
        <row r="123">
          <cell r="A123" t="str">
            <v> </v>
          </cell>
        </row>
        <row r="124">
          <cell r="A124" t="str">
            <v> </v>
          </cell>
        </row>
        <row r="125">
          <cell r="A125" t="str">
            <v> </v>
          </cell>
        </row>
        <row r="126">
          <cell r="A126" t="str">
            <v> </v>
          </cell>
        </row>
        <row r="127">
          <cell r="A127" t="str">
            <v> </v>
          </cell>
        </row>
        <row r="128">
          <cell r="A128" t="str">
            <v> </v>
          </cell>
        </row>
        <row r="129">
          <cell r="A129" t="str">
            <v> </v>
          </cell>
        </row>
        <row r="130">
          <cell r="A130" t="str">
            <v> </v>
          </cell>
        </row>
        <row r="131">
          <cell r="A131" t="str">
            <v> </v>
          </cell>
        </row>
        <row r="132">
          <cell r="A132" t="str">
            <v> </v>
          </cell>
        </row>
        <row r="133">
          <cell r="A133" t="str">
            <v> </v>
          </cell>
        </row>
        <row r="134">
          <cell r="A134" t="str">
            <v> </v>
          </cell>
        </row>
        <row r="135">
          <cell r="A135" t="str">
            <v> </v>
          </cell>
        </row>
        <row r="136">
          <cell r="A136" t="str">
            <v> </v>
          </cell>
        </row>
        <row r="137">
          <cell r="A137" t="str">
            <v> </v>
          </cell>
        </row>
        <row r="138">
          <cell r="A138" t="str">
            <v> </v>
          </cell>
        </row>
        <row r="139">
          <cell r="A139" t="str">
            <v> </v>
          </cell>
        </row>
        <row r="140">
          <cell r="A140" t="str">
            <v> </v>
          </cell>
        </row>
        <row r="141">
          <cell r="A141" t="str">
            <v> </v>
          </cell>
        </row>
        <row r="142">
          <cell r="A142" t="str">
            <v> </v>
          </cell>
        </row>
        <row r="143">
          <cell r="A143" t="str">
            <v> </v>
          </cell>
        </row>
        <row r="144">
          <cell r="A144" t="str">
            <v> </v>
          </cell>
        </row>
        <row r="145">
          <cell r="A145" t="str">
            <v> </v>
          </cell>
        </row>
        <row r="146">
          <cell r="A146" t="str">
            <v> </v>
          </cell>
        </row>
        <row r="147">
          <cell r="A147" t="str">
            <v> </v>
          </cell>
        </row>
        <row r="148">
          <cell r="A148" t="str">
            <v> </v>
          </cell>
        </row>
        <row r="149">
          <cell r="A149" t="str">
            <v> </v>
          </cell>
        </row>
        <row r="150">
          <cell r="A150" t="str">
            <v> </v>
          </cell>
        </row>
        <row r="151">
          <cell r="A151" t="str">
            <v> </v>
          </cell>
        </row>
        <row r="152">
          <cell r="A152" t="str">
            <v> </v>
          </cell>
        </row>
        <row r="153">
          <cell r="A153" t="str">
            <v> </v>
          </cell>
        </row>
        <row r="154">
          <cell r="A154" t="str">
            <v> </v>
          </cell>
        </row>
        <row r="155">
          <cell r="A155" t="str">
            <v> </v>
          </cell>
        </row>
        <row r="156">
          <cell r="A156" t="str">
            <v> </v>
          </cell>
        </row>
        <row r="157">
          <cell r="A157" t="str">
            <v> </v>
          </cell>
        </row>
        <row r="158">
          <cell r="A158" t="str">
            <v> </v>
          </cell>
        </row>
        <row r="159">
          <cell r="A159" t="str">
            <v> </v>
          </cell>
        </row>
        <row r="160">
          <cell r="A160" t="str">
            <v> </v>
          </cell>
        </row>
        <row r="161">
          <cell r="A161" t="str">
            <v> </v>
          </cell>
        </row>
        <row r="162">
          <cell r="A162" t="str">
            <v> </v>
          </cell>
        </row>
        <row r="163">
          <cell r="A163" t="str">
            <v> </v>
          </cell>
        </row>
        <row r="164">
          <cell r="A164" t="str">
            <v> </v>
          </cell>
        </row>
        <row r="165">
          <cell r="A165" t="str">
            <v> </v>
          </cell>
        </row>
        <row r="166">
          <cell r="A166" t="str">
            <v> </v>
          </cell>
        </row>
        <row r="167">
          <cell r="A167" t="str">
            <v> </v>
          </cell>
        </row>
        <row r="168">
          <cell r="A168" t="str">
            <v> </v>
          </cell>
        </row>
        <row r="169">
          <cell r="A169" t="str">
            <v> </v>
          </cell>
        </row>
        <row r="170">
          <cell r="A170" t="str">
            <v> </v>
          </cell>
        </row>
        <row r="171">
          <cell r="A171" t="str">
            <v> </v>
          </cell>
        </row>
        <row r="172">
          <cell r="A172" t="str">
            <v> </v>
          </cell>
        </row>
        <row r="173">
          <cell r="A173" t="str">
            <v> </v>
          </cell>
        </row>
        <row r="174">
          <cell r="A174" t="str">
            <v> </v>
          </cell>
        </row>
        <row r="175">
          <cell r="A175" t="str">
            <v> </v>
          </cell>
        </row>
        <row r="176">
          <cell r="A176" t="str">
            <v> </v>
          </cell>
        </row>
        <row r="177">
          <cell r="A177" t="str">
            <v> </v>
          </cell>
        </row>
        <row r="178">
          <cell r="A178" t="str">
            <v> </v>
          </cell>
        </row>
        <row r="179">
          <cell r="A179" t="str">
            <v> </v>
          </cell>
        </row>
        <row r="180">
          <cell r="A180" t="str">
            <v> </v>
          </cell>
        </row>
        <row r="181">
          <cell r="A181" t="str">
            <v> </v>
          </cell>
        </row>
        <row r="182">
          <cell r="A182" t="str">
            <v> </v>
          </cell>
        </row>
        <row r="183">
          <cell r="A183" t="str">
            <v> </v>
          </cell>
        </row>
        <row r="184">
          <cell r="A184" t="str">
            <v> </v>
          </cell>
        </row>
        <row r="185">
          <cell r="A185" t="str">
            <v> </v>
          </cell>
        </row>
        <row r="186">
          <cell r="A186" t="str">
            <v> </v>
          </cell>
        </row>
        <row r="187">
          <cell r="A187" t="str">
            <v> </v>
          </cell>
        </row>
        <row r="188">
          <cell r="A188" t="str">
            <v> </v>
          </cell>
        </row>
        <row r="189">
          <cell r="A189" t="str">
            <v> </v>
          </cell>
        </row>
        <row r="190">
          <cell r="A190" t="str">
            <v> </v>
          </cell>
        </row>
        <row r="191">
          <cell r="A191" t="str">
            <v> </v>
          </cell>
        </row>
        <row r="192">
          <cell r="A192" t="str">
            <v> </v>
          </cell>
        </row>
        <row r="193">
          <cell r="A193" t="str">
            <v> </v>
          </cell>
        </row>
        <row r="194">
          <cell r="A194" t="str">
            <v> </v>
          </cell>
        </row>
        <row r="195">
          <cell r="A195" t="str">
            <v> </v>
          </cell>
        </row>
        <row r="196">
          <cell r="A196" t="str">
            <v> </v>
          </cell>
        </row>
        <row r="197">
          <cell r="A197" t="str">
            <v> </v>
          </cell>
        </row>
        <row r="198">
          <cell r="A198" t="str">
            <v> </v>
          </cell>
        </row>
        <row r="199">
          <cell r="A199" t="str">
            <v> </v>
          </cell>
        </row>
        <row r="200">
          <cell r="A200" t="str">
            <v> </v>
          </cell>
        </row>
        <row r="201">
          <cell r="A201" t="str">
            <v> </v>
          </cell>
        </row>
        <row r="202">
          <cell r="A202" t="str">
            <v> </v>
          </cell>
        </row>
        <row r="203">
          <cell r="A203" t="str">
            <v> </v>
          </cell>
        </row>
        <row r="204">
          <cell r="A204" t="str">
            <v> </v>
          </cell>
        </row>
        <row r="205">
          <cell r="A205" t="str">
            <v> </v>
          </cell>
        </row>
        <row r="206">
          <cell r="A206" t="str">
            <v> </v>
          </cell>
        </row>
        <row r="207">
          <cell r="A207" t="str">
            <v> </v>
          </cell>
        </row>
        <row r="208">
          <cell r="A208" t="str">
            <v> </v>
          </cell>
        </row>
        <row r="209">
          <cell r="A209" t="str">
            <v> </v>
          </cell>
        </row>
        <row r="210">
          <cell r="A210" t="str">
            <v> </v>
          </cell>
        </row>
        <row r="211">
          <cell r="A211" t="str">
            <v> </v>
          </cell>
        </row>
        <row r="212">
          <cell r="A212" t="str">
            <v> </v>
          </cell>
        </row>
        <row r="213">
          <cell r="A213" t="str">
            <v> </v>
          </cell>
        </row>
        <row r="214">
          <cell r="A214" t="str">
            <v> </v>
          </cell>
        </row>
        <row r="215">
          <cell r="A215" t="str">
            <v> </v>
          </cell>
        </row>
        <row r="216">
          <cell r="A216" t="str">
            <v> </v>
          </cell>
        </row>
        <row r="217">
          <cell r="A217" t="str">
            <v> </v>
          </cell>
        </row>
        <row r="218">
          <cell r="A218" t="str">
            <v> </v>
          </cell>
        </row>
        <row r="219">
          <cell r="A219" t="str">
            <v> </v>
          </cell>
        </row>
        <row r="220">
          <cell r="A220" t="str">
            <v> </v>
          </cell>
        </row>
        <row r="221">
          <cell r="A221" t="str">
            <v> </v>
          </cell>
        </row>
        <row r="222">
          <cell r="A222" t="str">
            <v> </v>
          </cell>
        </row>
        <row r="223">
          <cell r="A223" t="str">
            <v> </v>
          </cell>
        </row>
        <row r="224">
          <cell r="A224" t="str">
            <v> </v>
          </cell>
        </row>
        <row r="225">
          <cell r="A225" t="str">
            <v> </v>
          </cell>
        </row>
        <row r="226">
          <cell r="A226" t="str">
            <v> </v>
          </cell>
        </row>
        <row r="227">
          <cell r="A227" t="str">
            <v> </v>
          </cell>
        </row>
        <row r="228">
          <cell r="A228" t="str">
            <v> </v>
          </cell>
        </row>
        <row r="229">
          <cell r="A229" t="str">
            <v> </v>
          </cell>
        </row>
        <row r="230">
          <cell r="A230" t="str">
            <v> </v>
          </cell>
        </row>
        <row r="231">
          <cell r="A231" t="str">
            <v> </v>
          </cell>
        </row>
        <row r="232">
          <cell r="A232" t="str">
            <v> </v>
          </cell>
        </row>
        <row r="233">
          <cell r="A233" t="str">
            <v> </v>
          </cell>
        </row>
        <row r="234">
          <cell r="A234" t="str">
            <v> </v>
          </cell>
        </row>
        <row r="235">
          <cell r="A235" t="str">
            <v> </v>
          </cell>
        </row>
        <row r="236">
          <cell r="A236" t="str">
            <v> </v>
          </cell>
        </row>
        <row r="237">
          <cell r="A237" t="str">
            <v> </v>
          </cell>
        </row>
        <row r="238">
          <cell r="A238" t="str">
            <v> </v>
          </cell>
        </row>
        <row r="239">
          <cell r="A239" t="str">
            <v> </v>
          </cell>
        </row>
        <row r="240">
          <cell r="A240" t="str">
            <v> </v>
          </cell>
        </row>
        <row r="241">
          <cell r="A241" t="str">
            <v> </v>
          </cell>
        </row>
        <row r="242">
          <cell r="A242" t="str">
            <v> </v>
          </cell>
        </row>
        <row r="243">
          <cell r="A243" t="str">
            <v> </v>
          </cell>
        </row>
        <row r="244">
          <cell r="A244" t="str">
            <v> </v>
          </cell>
        </row>
        <row r="245">
          <cell r="A245" t="str">
            <v> </v>
          </cell>
        </row>
        <row r="246">
          <cell r="A246" t="str">
            <v> </v>
          </cell>
        </row>
        <row r="247">
          <cell r="A247" t="str">
            <v> </v>
          </cell>
        </row>
        <row r="248">
          <cell r="A248" t="str">
            <v> </v>
          </cell>
        </row>
        <row r="249">
          <cell r="A249" t="str">
            <v> </v>
          </cell>
        </row>
        <row r="250">
          <cell r="A250" t="str">
            <v> </v>
          </cell>
        </row>
        <row r="251">
          <cell r="A251" t="str">
            <v> </v>
          </cell>
        </row>
        <row r="252">
          <cell r="A252" t="str">
            <v> </v>
          </cell>
        </row>
        <row r="253">
          <cell r="A253" t="str">
            <v> </v>
          </cell>
        </row>
        <row r="254">
          <cell r="A254" t="str">
            <v> </v>
          </cell>
        </row>
        <row r="255">
          <cell r="A255" t="str">
            <v> </v>
          </cell>
        </row>
        <row r="256">
          <cell r="A256" t="str">
            <v> </v>
          </cell>
        </row>
        <row r="257">
          <cell r="A257" t="str">
            <v> </v>
          </cell>
        </row>
        <row r="258">
          <cell r="A258" t="str">
            <v> </v>
          </cell>
        </row>
        <row r="259">
          <cell r="A259" t="str">
            <v> </v>
          </cell>
        </row>
        <row r="260">
          <cell r="A260" t="str">
            <v> </v>
          </cell>
        </row>
        <row r="261">
          <cell r="A261" t="str">
            <v> </v>
          </cell>
        </row>
        <row r="262">
          <cell r="A262" t="str">
            <v> </v>
          </cell>
        </row>
        <row r="263">
          <cell r="A263" t="str">
            <v> </v>
          </cell>
        </row>
        <row r="264">
          <cell r="A264" t="str">
            <v> </v>
          </cell>
        </row>
        <row r="265">
          <cell r="A265" t="str">
            <v> </v>
          </cell>
        </row>
        <row r="266">
          <cell r="A266" t="str">
            <v> </v>
          </cell>
        </row>
        <row r="267">
          <cell r="A267" t="str">
            <v> </v>
          </cell>
        </row>
        <row r="268">
          <cell r="A268" t="str">
            <v> </v>
          </cell>
        </row>
        <row r="269">
          <cell r="A269" t="str">
            <v> </v>
          </cell>
        </row>
        <row r="270">
          <cell r="A270" t="str">
            <v> </v>
          </cell>
        </row>
        <row r="271">
          <cell r="A271" t="str">
            <v> </v>
          </cell>
        </row>
        <row r="272">
          <cell r="A272" t="str">
            <v> </v>
          </cell>
        </row>
        <row r="273">
          <cell r="A273" t="str">
            <v> </v>
          </cell>
        </row>
        <row r="274">
          <cell r="A274" t="str">
            <v> </v>
          </cell>
        </row>
        <row r="275">
          <cell r="A275" t="str">
            <v> </v>
          </cell>
        </row>
        <row r="276">
          <cell r="A276" t="str">
            <v> </v>
          </cell>
        </row>
        <row r="277">
          <cell r="A277" t="str">
            <v> </v>
          </cell>
        </row>
        <row r="278">
          <cell r="A278" t="str">
            <v> </v>
          </cell>
        </row>
        <row r="279">
          <cell r="A279" t="str">
            <v> </v>
          </cell>
        </row>
        <row r="280">
          <cell r="A280" t="str">
            <v> </v>
          </cell>
        </row>
        <row r="281">
          <cell r="A281" t="str">
            <v> </v>
          </cell>
        </row>
        <row r="282">
          <cell r="A282" t="str">
            <v> </v>
          </cell>
        </row>
        <row r="283">
          <cell r="A283" t="str">
            <v> </v>
          </cell>
        </row>
        <row r="284">
          <cell r="A284" t="str">
            <v> </v>
          </cell>
        </row>
        <row r="285">
          <cell r="A285" t="str">
            <v> </v>
          </cell>
        </row>
        <row r="286">
          <cell r="A286" t="str">
            <v> </v>
          </cell>
        </row>
        <row r="287">
          <cell r="A287" t="str">
            <v> </v>
          </cell>
        </row>
        <row r="288">
          <cell r="A288" t="str">
            <v> </v>
          </cell>
        </row>
        <row r="289">
          <cell r="A289" t="str">
            <v> </v>
          </cell>
        </row>
        <row r="290">
          <cell r="A290" t="str">
            <v> </v>
          </cell>
        </row>
        <row r="291">
          <cell r="A291" t="str">
            <v> </v>
          </cell>
        </row>
        <row r="292">
          <cell r="A292" t="str">
            <v> </v>
          </cell>
        </row>
        <row r="293">
          <cell r="A293" t="str">
            <v> </v>
          </cell>
        </row>
        <row r="294">
          <cell r="A294" t="str">
            <v> </v>
          </cell>
        </row>
        <row r="295">
          <cell r="A295" t="str">
            <v> </v>
          </cell>
        </row>
        <row r="296">
          <cell r="A296" t="str">
            <v> </v>
          </cell>
        </row>
        <row r="297">
          <cell r="A297" t="str">
            <v> </v>
          </cell>
        </row>
        <row r="298">
          <cell r="A298" t="str">
            <v> </v>
          </cell>
        </row>
        <row r="299">
          <cell r="A299" t="str">
            <v> </v>
          </cell>
        </row>
        <row r="300">
          <cell r="A300" t="str">
            <v> </v>
          </cell>
        </row>
        <row r="301">
          <cell r="A301" t="str">
            <v> </v>
          </cell>
        </row>
        <row r="302">
          <cell r="A302" t="str">
            <v> </v>
          </cell>
        </row>
        <row r="303">
          <cell r="A303" t="str">
            <v> </v>
          </cell>
        </row>
        <row r="304">
          <cell r="A304" t="str">
            <v> </v>
          </cell>
        </row>
        <row r="305">
          <cell r="A305" t="str">
            <v> </v>
          </cell>
        </row>
        <row r="306">
          <cell r="A306" t="str">
            <v> </v>
          </cell>
        </row>
        <row r="307">
          <cell r="A307"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4.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J12"/>
  <sheetViews>
    <sheetView workbookViewId="0" topLeftCell="A1">
      <selection activeCell="G13" sqref="G13"/>
    </sheetView>
  </sheetViews>
  <sheetFormatPr defaultColWidth="9.140625" defaultRowHeight="12.75"/>
  <cols>
    <col min="1" max="16384" width="9.140625" style="32" customWidth="1"/>
  </cols>
  <sheetData>
    <row r="1" spans="1:9" ht="12.75">
      <c r="A1" s="32" t="s">
        <v>128</v>
      </c>
      <c r="B1" s="32" t="s">
        <v>129</v>
      </c>
      <c r="C1" s="32" t="s">
        <v>130</v>
      </c>
      <c r="D1" s="32" t="s">
        <v>131</v>
      </c>
      <c r="E1" s="32" t="s">
        <v>137</v>
      </c>
      <c r="F1" s="32" t="s">
        <v>132</v>
      </c>
      <c r="G1" s="32" t="s">
        <v>138</v>
      </c>
      <c r="I1" s="32" t="s">
        <v>136</v>
      </c>
    </row>
    <row r="2" spans="1:9" ht="12.75">
      <c r="A2" s="32">
        <v>0</v>
      </c>
      <c r="B2" s="32">
        <v>1</v>
      </c>
      <c r="C2" s="32">
        <v>1</v>
      </c>
      <c r="D2" s="32">
        <v>1</v>
      </c>
      <c r="E2" s="32">
        <v>1</v>
      </c>
      <c r="F2" s="32">
        <v>1</v>
      </c>
      <c r="G2" s="32">
        <v>1</v>
      </c>
      <c r="I2" s="32" t="s">
        <v>133</v>
      </c>
    </row>
    <row r="3" spans="1:9" ht="12.75">
      <c r="A3" s="32">
        <v>1</v>
      </c>
      <c r="B3" s="32">
        <v>3</v>
      </c>
      <c r="C3" s="32">
        <v>2</v>
      </c>
      <c r="D3" s="32">
        <v>1</v>
      </c>
      <c r="E3" s="32">
        <v>2</v>
      </c>
      <c r="F3" s="32">
        <v>2</v>
      </c>
      <c r="G3" s="32">
        <v>2</v>
      </c>
      <c r="I3" s="32" t="s">
        <v>14</v>
      </c>
    </row>
    <row r="4" spans="1:9" ht="12.75">
      <c r="A4" s="32">
        <v>2</v>
      </c>
      <c r="B4" s="32">
        <v>7</v>
      </c>
      <c r="C4" s="32">
        <v>8</v>
      </c>
      <c r="D4" s="32">
        <v>2</v>
      </c>
      <c r="E4" s="32">
        <v>6</v>
      </c>
      <c r="F4" s="32">
        <v>5</v>
      </c>
      <c r="G4" s="32">
        <v>7</v>
      </c>
      <c r="I4" s="32" t="s">
        <v>15</v>
      </c>
    </row>
    <row r="5" spans="1:9" ht="12.75">
      <c r="A5" s="32">
        <v>3</v>
      </c>
      <c r="B5" s="32">
        <v>10</v>
      </c>
      <c r="C5" s="32">
        <v>13</v>
      </c>
      <c r="D5" s="32">
        <v>3</v>
      </c>
      <c r="E5" s="32">
        <v>12</v>
      </c>
      <c r="F5" s="32">
        <v>10</v>
      </c>
      <c r="G5" s="32">
        <v>12</v>
      </c>
      <c r="I5" s="32" t="s">
        <v>134</v>
      </c>
    </row>
    <row r="6" spans="1:9" ht="12.75">
      <c r="A6" s="32">
        <v>4</v>
      </c>
      <c r="B6" s="32">
        <v>15</v>
      </c>
      <c r="C6" s="32">
        <v>19</v>
      </c>
      <c r="D6" s="32">
        <v>5</v>
      </c>
      <c r="E6" s="32">
        <v>18</v>
      </c>
      <c r="F6" s="32">
        <v>14</v>
      </c>
      <c r="G6" s="32">
        <v>18</v>
      </c>
      <c r="I6" s="32" t="s">
        <v>18</v>
      </c>
    </row>
    <row r="7" spans="1:9" ht="12.75">
      <c r="A7" s="32">
        <v>5</v>
      </c>
      <c r="B7" s="32">
        <v>21</v>
      </c>
      <c r="C7" s="32">
        <v>25</v>
      </c>
      <c r="D7" s="32">
        <v>7</v>
      </c>
      <c r="E7" s="32">
        <v>24</v>
      </c>
      <c r="F7" s="32">
        <v>19</v>
      </c>
      <c r="G7" s="32">
        <v>22</v>
      </c>
      <c r="I7" s="32" t="s">
        <v>135</v>
      </c>
    </row>
    <row r="8" spans="1:7" ht="12.75">
      <c r="A8" s="32">
        <v>6</v>
      </c>
      <c r="B8" s="32">
        <v>27</v>
      </c>
      <c r="C8" s="32">
        <v>31</v>
      </c>
      <c r="D8" s="32">
        <v>9</v>
      </c>
      <c r="E8" s="32">
        <v>31</v>
      </c>
      <c r="F8" s="32">
        <v>26</v>
      </c>
      <c r="G8" s="32">
        <v>27</v>
      </c>
    </row>
    <row r="9" spans="1:10" ht="12.75">
      <c r="A9" s="32">
        <v>7</v>
      </c>
      <c r="B9" s="32">
        <v>28</v>
      </c>
      <c r="C9" s="32">
        <v>35</v>
      </c>
      <c r="D9" s="32">
        <v>14</v>
      </c>
      <c r="E9" s="32">
        <v>41</v>
      </c>
      <c r="F9" s="32">
        <v>31</v>
      </c>
      <c r="G9" s="32">
        <v>31</v>
      </c>
      <c r="I9" s="32" t="s">
        <v>284</v>
      </c>
      <c r="J9" s="32">
        <v>3</v>
      </c>
    </row>
    <row r="10" spans="1:7" ht="12.75">
      <c r="A10" s="32">
        <v>8</v>
      </c>
      <c r="B10" s="32">
        <v>29</v>
      </c>
      <c r="C10" s="32">
        <v>40</v>
      </c>
      <c r="D10" s="32">
        <v>20</v>
      </c>
      <c r="E10" s="32">
        <v>47</v>
      </c>
      <c r="F10" s="32">
        <v>37</v>
      </c>
      <c r="G10" s="32">
        <v>35</v>
      </c>
    </row>
    <row r="11" spans="1:7" ht="12.75">
      <c r="A11" s="32">
        <v>9</v>
      </c>
      <c r="B11" s="32">
        <v>30</v>
      </c>
      <c r="C11" s="32">
        <v>42</v>
      </c>
      <c r="D11" s="32">
        <v>27</v>
      </c>
      <c r="E11" s="32">
        <v>50</v>
      </c>
      <c r="F11" s="32">
        <v>41</v>
      </c>
      <c r="G11" s="32">
        <v>41</v>
      </c>
    </row>
    <row r="12" spans="1:7" ht="12.75">
      <c r="A12" s="32">
        <v>10</v>
      </c>
      <c r="B12" s="32">
        <v>31</v>
      </c>
      <c r="C12" s="32">
        <v>43</v>
      </c>
      <c r="D12" s="32">
        <v>28</v>
      </c>
      <c r="E12" s="32">
        <v>51</v>
      </c>
      <c r="F12" s="32">
        <v>42</v>
      </c>
      <c r="G12" s="32">
        <v>42</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2">
    <pageSetUpPr fitToPage="1"/>
  </sheetPr>
  <dimension ref="A1:K52"/>
  <sheetViews>
    <sheetView showGridLines="0" zoomScale="40" zoomScaleNormal="40" workbookViewId="0" topLeftCell="A1">
      <selection activeCell="A1" sqref="A1"/>
    </sheetView>
  </sheetViews>
  <sheetFormatPr defaultColWidth="9.140625" defaultRowHeight="12.75"/>
  <cols>
    <col min="1" max="1" width="18.7109375" style="102" bestFit="1" customWidth="1"/>
    <col min="2" max="2" width="3.00390625" style="102" hidden="1" customWidth="1"/>
    <col min="3" max="3" width="8.8515625" style="102" hidden="1" customWidth="1"/>
    <col min="4" max="4" width="86.140625" style="102" customWidth="1"/>
    <col min="5" max="6" width="5.140625" style="102" hidden="1" customWidth="1"/>
    <col min="7" max="7" width="107.7109375" style="102" customWidth="1"/>
    <col min="8" max="9" width="5.7109375" style="102" hidden="1" customWidth="1"/>
    <col min="10" max="10" width="92.57421875" style="102" bestFit="1" customWidth="1"/>
    <col min="11" max="11" width="9.140625" style="102" hidden="1" customWidth="1"/>
    <col min="12" max="16384" width="9.140625" style="102" customWidth="1"/>
  </cols>
  <sheetData>
    <row r="1" spans="1:5" ht="26.25">
      <c r="A1" s="117" t="s">
        <v>357</v>
      </c>
      <c r="B1" s="101"/>
      <c r="C1" s="101"/>
      <c r="D1" s="106"/>
      <c r="E1" s="102" t="e">
        <f>HLOOKUP($D$1,'Numbers and the Number System'!$F$1:$AO$2,2,FALSE)</f>
        <v>#N/A</v>
      </c>
    </row>
    <row r="2" spans="1:4" ht="26.25">
      <c r="A2" s="100"/>
      <c r="B2" s="101"/>
      <c r="C2" s="101"/>
      <c r="D2" s="103"/>
    </row>
    <row r="3" spans="1:4" ht="26.25">
      <c r="A3" s="100"/>
      <c r="B3" s="101"/>
      <c r="C3" s="101"/>
      <c r="D3" s="103"/>
    </row>
    <row r="5" spans="1:10" ht="18">
      <c r="A5" s="116"/>
      <c r="B5" s="114"/>
      <c r="C5" s="114"/>
      <c r="D5" s="118" t="s">
        <v>232</v>
      </c>
      <c r="E5" s="115"/>
      <c r="F5" s="115"/>
      <c r="G5" s="118" t="s">
        <v>14</v>
      </c>
      <c r="H5" s="115"/>
      <c r="I5" s="115"/>
      <c r="J5" s="118" t="s">
        <v>15</v>
      </c>
    </row>
    <row r="6" spans="1:11" ht="25.5">
      <c r="A6" s="211" t="s">
        <v>349</v>
      </c>
      <c r="B6" s="114" t="s">
        <v>266</v>
      </c>
      <c r="C6" s="114">
        <v>27</v>
      </c>
      <c r="D6" s="122" t="s">
        <v>6</v>
      </c>
      <c r="E6" s="123" t="e">
        <f>INDEX('Numbers and the Number System'!$F$3:$AO$51,$C6,$E$1)</f>
        <v>#N/A</v>
      </c>
      <c r="F6" s="123">
        <f>VLOOKUP($B6,Calculating!$B$2:$C$54,2,FALSE)</f>
        <v>39</v>
      </c>
      <c r="G6" s="122" t="s">
        <v>32</v>
      </c>
      <c r="H6" s="123" t="e">
        <f>INDEX(Calculating!$F$2:$AO$54,$F6,$E$1)</f>
        <v>#N/A</v>
      </c>
      <c r="I6" s="122">
        <v>19</v>
      </c>
      <c r="J6" s="122" t="s">
        <v>47</v>
      </c>
      <c r="K6" s="102" t="e">
        <f>INDEX(Algebra!$F$2:$AO$50,$I6,$E$1)</f>
        <v>#N/A</v>
      </c>
    </row>
    <row r="7" spans="1:11" ht="25.5">
      <c r="A7" s="212"/>
      <c r="B7" s="114" t="s">
        <v>267</v>
      </c>
      <c r="C7" s="114" t="e">
        <v>#N/A</v>
      </c>
      <c r="D7" s="122" t="s">
        <v>313</v>
      </c>
      <c r="E7" s="123" t="e">
        <f>INDEX('Numbers and the Number System'!$F$3:$AO$51,$C7,$E$1)</f>
        <v>#N/A</v>
      </c>
      <c r="F7" s="123">
        <f>VLOOKUP($B7,Calculating!$B$2:$C$54,2,FALSE)</f>
        <v>40</v>
      </c>
      <c r="G7" s="122" t="s">
        <v>33</v>
      </c>
      <c r="H7" s="123" t="e">
        <f>INDEX(Calculating!$F$2:$AO$54,$F7,$E$1)</f>
        <v>#N/A</v>
      </c>
      <c r="I7" s="122">
        <v>20</v>
      </c>
      <c r="J7" s="122" t="s">
        <v>48</v>
      </c>
      <c r="K7" s="102" t="e">
        <f>INDEX(Algebra!$F$2:$AO$50,$I7,$E$1)</f>
        <v>#N/A</v>
      </c>
    </row>
    <row r="8" spans="1:11" ht="12.75">
      <c r="A8" s="212"/>
      <c r="B8" s="114" t="s">
        <v>272</v>
      </c>
      <c r="C8" s="114" t="e">
        <v>#N/A</v>
      </c>
      <c r="D8" s="122" t="s">
        <v>313</v>
      </c>
      <c r="E8" s="123" t="e">
        <f>INDEX('Numbers and the Number System'!$F$3:$AO$51,$C8,$E$1)</f>
        <v>#N/A</v>
      </c>
      <c r="F8" s="123" t="e">
        <f>VLOOKUP($B8,Calculating!$B$2:$C$54,2,FALSE)</f>
        <v>#N/A</v>
      </c>
      <c r="G8" s="122" t="s">
        <v>313</v>
      </c>
      <c r="H8" s="123" t="e">
        <f>INDEX(Calculating!$F$2:$AO$54,$F8,$E$1)</f>
        <v>#N/A</v>
      </c>
      <c r="I8" s="122">
        <v>21</v>
      </c>
      <c r="J8" s="122" t="s">
        <v>49</v>
      </c>
      <c r="K8" s="102" t="e">
        <f>INDEX(Algebra!$F$2:$AO$50,$I8,$E$1)</f>
        <v>#N/A</v>
      </c>
    </row>
    <row r="9" spans="1:11" ht="12.75">
      <c r="A9" s="212"/>
      <c r="B9" s="114" t="s">
        <v>273</v>
      </c>
      <c r="C9" s="114" t="e">
        <v>#N/A</v>
      </c>
      <c r="D9" s="122" t="s">
        <v>313</v>
      </c>
      <c r="E9" s="123" t="e">
        <f>INDEX('Numbers and the Number System'!$F$3:$AO$51,$C9,$E$1)</f>
        <v>#N/A</v>
      </c>
      <c r="F9" s="123" t="e">
        <f>VLOOKUP($B9,Calculating!$B$2:$C$54,2,FALSE)</f>
        <v>#N/A</v>
      </c>
      <c r="G9" s="122" t="s">
        <v>313</v>
      </c>
      <c r="H9" s="123" t="e">
        <f>INDEX(Calculating!$F$2:$AO$54,$F9,$E$1)</f>
        <v>#N/A</v>
      </c>
      <c r="I9" s="122">
        <v>22</v>
      </c>
      <c r="J9" s="122" t="s">
        <v>50</v>
      </c>
      <c r="K9" s="102" t="e">
        <f>INDEX(Algebra!$F$2:$AO$50,$I9,$E$1)</f>
        <v>#N/A</v>
      </c>
    </row>
    <row r="10" spans="1:11" ht="12.75">
      <c r="A10" s="212"/>
      <c r="B10" s="114" t="s">
        <v>274</v>
      </c>
      <c r="C10" s="114" t="e">
        <v>#N/A</v>
      </c>
      <c r="D10" s="122" t="s">
        <v>313</v>
      </c>
      <c r="E10" s="123" t="e">
        <f>INDEX('Numbers and the Number System'!$F$3:$AO$51,$C10,$E$1)</f>
        <v>#N/A</v>
      </c>
      <c r="F10" s="123" t="e">
        <f>VLOOKUP($B10,Calculating!$B$2:$C$54,2,FALSE)</f>
        <v>#N/A</v>
      </c>
      <c r="G10" s="122" t="s">
        <v>313</v>
      </c>
      <c r="H10" s="123" t="e">
        <f>INDEX(Calculating!$F$2:$AO$54,$F10,$E$1)</f>
        <v>#N/A</v>
      </c>
      <c r="I10" s="122">
        <v>23</v>
      </c>
      <c r="J10" s="122" t="s">
        <v>51</v>
      </c>
      <c r="K10" s="102" t="e">
        <f>INDEX(Algebra!$F$2:$AO$50,$I10,$E$1)</f>
        <v>#N/A</v>
      </c>
    </row>
    <row r="11" spans="1:11" ht="25.5">
      <c r="A11" s="212"/>
      <c r="B11" s="114" t="s">
        <v>275</v>
      </c>
      <c r="C11" s="114" t="e">
        <v>#N/A</v>
      </c>
      <c r="D11" s="122" t="s">
        <v>313</v>
      </c>
      <c r="E11" s="123" t="e">
        <f>INDEX('Numbers and the Number System'!$F$3:$AO$51,$C11,$E$1)</f>
        <v>#N/A</v>
      </c>
      <c r="F11" s="123" t="e">
        <f>VLOOKUP($B11,Calculating!$B$2:$C$54,2,FALSE)</f>
        <v>#N/A</v>
      </c>
      <c r="G11" s="122" t="s">
        <v>313</v>
      </c>
      <c r="H11" s="123" t="e">
        <f>INDEX(Calculating!$F$2:$AO$54,$F11,$E$1)</f>
        <v>#N/A</v>
      </c>
      <c r="I11" s="122">
        <v>24</v>
      </c>
      <c r="J11" s="122" t="s">
        <v>52</v>
      </c>
      <c r="K11" s="102" t="e">
        <f>INDEX(Algebra!$F$2:$AO$50,$I11,$E$1)</f>
        <v>#N/A</v>
      </c>
    </row>
    <row r="12" spans="1:11" ht="12.75">
      <c r="A12" s="212"/>
      <c r="B12" s="114" t="s">
        <v>276</v>
      </c>
      <c r="C12" s="114" t="e">
        <v>#N/A</v>
      </c>
      <c r="D12" s="122" t="s">
        <v>313</v>
      </c>
      <c r="E12" s="123" t="e">
        <f>INDEX('Numbers and the Number System'!$F$3:$AO$51,$C12,$E$1)</f>
        <v>#N/A</v>
      </c>
      <c r="F12" s="123" t="e">
        <f>VLOOKUP($B12,Calculating!$B$2:$C$54,2,FALSE)</f>
        <v>#N/A</v>
      </c>
      <c r="G12" s="122" t="s">
        <v>313</v>
      </c>
      <c r="H12" s="123" t="e">
        <f>INDEX(Calculating!$F$2:$AO$54,$F12,$E$1)</f>
        <v>#N/A</v>
      </c>
      <c r="I12" s="122">
        <v>25</v>
      </c>
      <c r="J12" s="122" t="s">
        <v>53</v>
      </c>
      <c r="K12" s="102" t="e">
        <f>INDEX(Algebra!$F$2:$AO$50,$I12,$E$1)</f>
        <v>#N/A</v>
      </c>
    </row>
    <row r="13" spans="1:11" ht="25.5">
      <c r="A13" s="211" t="s">
        <v>350</v>
      </c>
      <c r="B13" s="114" t="s">
        <v>261</v>
      </c>
      <c r="C13" s="114">
        <v>26</v>
      </c>
      <c r="D13" s="122" t="s">
        <v>5</v>
      </c>
      <c r="E13" s="123" t="e">
        <f>INDEX('Numbers and the Number System'!$F$3:$AO$51,$C13,$E$1)</f>
        <v>#N/A</v>
      </c>
      <c r="F13" s="123">
        <f>VLOOKUP($B13,Calculating!$B$2:$C$54,2,FALSE)</f>
        <v>34</v>
      </c>
      <c r="G13" s="122" t="s">
        <v>28</v>
      </c>
      <c r="H13" s="123" t="e">
        <f>INDEX(Calculating!$F$2:$AO$54,$F13,$E$1)</f>
        <v>#N/A</v>
      </c>
      <c r="I13" s="122">
        <v>13</v>
      </c>
      <c r="J13" s="122" t="s">
        <v>314</v>
      </c>
      <c r="K13" s="102" t="e">
        <f>INDEX(Algebra!$F$2:$AO$50,$I13,$E$1)</f>
        <v>#N/A</v>
      </c>
    </row>
    <row r="14" spans="1:11" ht="12.75">
      <c r="A14" s="212"/>
      <c r="B14" s="114" t="s">
        <v>262</v>
      </c>
      <c r="C14" s="114" t="e">
        <v>#N/A</v>
      </c>
      <c r="D14" s="122" t="s">
        <v>313</v>
      </c>
      <c r="E14" s="123" t="e">
        <f>INDEX('Numbers and the Number System'!$F$3:$AO$51,$C14,$E$1)</f>
        <v>#N/A</v>
      </c>
      <c r="F14" s="123">
        <f>VLOOKUP($B14,Calculating!$B$2:$C$54,2,FALSE)</f>
        <v>35</v>
      </c>
      <c r="G14" s="122" t="s">
        <v>29</v>
      </c>
      <c r="H14" s="123" t="e">
        <f>INDEX(Calculating!$F$2:$AO$54,$F14,$E$1)</f>
        <v>#N/A</v>
      </c>
      <c r="I14" s="122">
        <v>14</v>
      </c>
      <c r="J14" s="122" t="s">
        <v>41</v>
      </c>
      <c r="K14" s="102" t="e">
        <f>INDEX(Algebra!$F$2:$AO$50,$I14,$E$1)</f>
        <v>#N/A</v>
      </c>
    </row>
    <row r="15" spans="1:11" ht="12.75">
      <c r="A15" s="212"/>
      <c r="B15" s="114" t="s">
        <v>263</v>
      </c>
      <c r="C15" s="114" t="e">
        <v>#N/A</v>
      </c>
      <c r="D15" s="122" t="s">
        <v>313</v>
      </c>
      <c r="E15" s="123" t="e">
        <f>INDEX('Numbers and the Number System'!$F$3:$AO$51,$C15,$E$1)</f>
        <v>#N/A</v>
      </c>
      <c r="F15" s="123">
        <f>VLOOKUP($B15,Calculating!$B$2:$C$54,2,FALSE)</f>
        <v>36</v>
      </c>
      <c r="G15" s="122" t="s">
        <v>30</v>
      </c>
      <c r="H15" s="123" t="e">
        <f>INDEX(Calculating!$F$2:$AO$54,$F15,$E$1)</f>
        <v>#N/A</v>
      </c>
      <c r="I15" s="122">
        <v>15</v>
      </c>
      <c r="J15" s="122" t="s">
        <v>42</v>
      </c>
      <c r="K15" s="102" t="e">
        <f>INDEX(Algebra!$F$2:$AO$50,$I15,$E$1)</f>
        <v>#N/A</v>
      </c>
    </row>
    <row r="16" spans="1:11" ht="25.5">
      <c r="A16" s="212"/>
      <c r="B16" s="114" t="s">
        <v>264</v>
      </c>
      <c r="C16" s="114" t="e">
        <v>#N/A</v>
      </c>
      <c r="D16" s="122" t="s">
        <v>313</v>
      </c>
      <c r="E16" s="123" t="e">
        <f>INDEX('Numbers and the Number System'!$F$3:$AO$51,$C16,$E$1)</f>
        <v>#N/A</v>
      </c>
      <c r="F16" s="123">
        <f>VLOOKUP($B16,Calculating!$B$2:$C$54,2,FALSE)</f>
        <v>37</v>
      </c>
      <c r="G16" s="122" t="s">
        <v>31</v>
      </c>
      <c r="H16" s="123" t="e">
        <f>INDEX(Calculating!$F$2:$AO$54,$F16,$E$1)</f>
        <v>#N/A</v>
      </c>
      <c r="I16" s="122">
        <v>16</v>
      </c>
      <c r="J16" s="122" t="s">
        <v>43</v>
      </c>
      <c r="K16" s="102" t="e">
        <f>INDEX(Algebra!$F$2:$AO$50,$I16,$E$1)</f>
        <v>#N/A</v>
      </c>
    </row>
    <row r="17" spans="1:11" ht="25.5">
      <c r="A17" s="212"/>
      <c r="B17" s="114" t="s">
        <v>265</v>
      </c>
      <c r="C17" s="114" t="e">
        <v>#N/A</v>
      </c>
      <c r="D17" s="122" t="s">
        <v>313</v>
      </c>
      <c r="E17" s="123" t="e">
        <f>INDEX('Numbers and the Number System'!$F$3:$AO$51,$C17,$E$1)</f>
        <v>#N/A</v>
      </c>
      <c r="F17" s="123">
        <f>VLOOKUP($B17,Calculating!$B$2:$C$54,2,FALSE)</f>
        <v>38</v>
      </c>
      <c r="G17" s="122" t="s">
        <v>34</v>
      </c>
      <c r="H17" s="123" t="e">
        <f>INDEX(Calculating!$F$2:$AO$54,$F17,$E$1)</f>
        <v>#N/A</v>
      </c>
      <c r="I17" s="122">
        <v>17</v>
      </c>
      <c r="J17" s="122" t="s">
        <v>315</v>
      </c>
      <c r="K17" s="102" t="e">
        <f>INDEX(Algebra!$F$2:$AO$50,$I17,$E$1)</f>
        <v>#N/A</v>
      </c>
    </row>
    <row r="18" spans="1:11" ht="12.75">
      <c r="A18" s="212"/>
      <c r="B18" s="114" t="s">
        <v>271</v>
      </c>
      <c r="C18" s="114" t="e">
        <v>#N/A</v>
      </c>
      <c r="D18" s="122" t="s">
        <v>313</v>
      </c>
      <c r="E18" s="123" t="e">
        <f>INDEX('Numbers and the Number System'!$F$3:$AO$51,$C18,$E$1)</f>
        <v>#N/A</v>
      </c>
      <c r="F18" s="123" t="e">
        <f>VLOOKUP($B18,Calculating!$B$2:$C$54,2,FALSE)</f>
        <v>#N/A</v>
      </c>
      <c r="G18" s="122" t="s">
        <v>313</v>
      </c>
      <c r="H18" s="123" t="e">
        <f>INDEX(Calculating!$F$2:$AO$54,$F18,$E$1)</f>
        <v>#N/A</v>
      </c>
      <c r="I18" s="122">
        <v>18</v>
      </c>
      <c r="J18" s="122" t="s">
        <v>46</v>
      </c>
      <c r="K18" s="102" t="e">
        <f>INDEX(Algebra!$F$2:$AO$50,$I18,$E$1)</f>
        <v>#N/A</v>
      </c>
    </row>
    <row r="19" spans="1:11" ht="25.5">
      <c r="A19" s="211" t="s">
        <v>351</v>
      </c>
      <c r="B19" s="114" t="s">
        <v>257</v>
      </c>
      <c r="C19" s="114">
        <v>25</v>
      </c>
      <c r="D19" s="122" t="s">
        <v>4</v>
      </c>
      <c r="E19" s="123" t="e">
        <f>INDEX('Numbers and the Number System'!$F$3:$AO$51,$C19,$E$1)</f>
        <v>#N/A</v>
      </c>
      <c r="F19" s="123">
        <f>VLOOKUP($B19,Calculating!$B$2:$C$54,2,FALSE)</f>
        <v>30</v>
      </c>
      <c r="G19" s="122" t="s">
        <v>24</v>
      </c>
      <c r="H19" s="123" t="e">
        <f>INDEX(Calculating!$F$2:$AO$54,$F19,$E$1)</f>
        <v>#N/A</v>
      </c>
      <c r="I19" s="122">
        <v>8</v>
      </c>
      <c r="J19" s="122" t="s">
        <v>54</v>
      </c>
      <c r="K19" s="102" t="e">
        <f>INDEX(Algebra!$F$2:$AO$50,$I19,$E$1)</f>
        <v>#N/A</v>
      </c>
    </row>
    <row r="20" spans="1:11" ht="12.75">
      <c r="A20" s="212"/>
      <c r="B20" s="114" t="s">
        <v>258</v>
      </c>
      <c r="C20" s="114" t="e">
        <v>#N/A</v>
      </c>
      <c r="D20" s="122" t="s">
        <v>313</v>
      </c>
      <c r="E20" s="123" t="e">
        <f>INDEX('Numbers and the Number System'!$F$3:$AO$51,$C20,$E$1)</f>
        <v>#N/A</v>
      </c>
      <c r="F20" s="123">
        <f>VLOOKUP($B20,Calculating!$B$2:$C$54,2,FALSE)</f>
        <v>31</v>
      </c>
      <c r="G20" s="122" t="s">
        <v>25</v>
      </c>
      <c r="H20" s="123" t="e">
        <f>INDEX(Calculating!$F$2:$AO$54,$F20,$E$1)</f>
        <v>#N/A</v>
      </c>
      <c r="I20" s="122">
        <v>9</v>
      </c>
      <c r="J20" s="122" t="s">
        <v>38</v>
      </c>
      <c r="K20" s="102" t="e">
        <f>INDEX(Algebra!$F$2:$AO$50,$I20,$E$1)</f>
        <v>#N/A</v>
      </c>
    </row>
    <row r="21" spans="1:11" ht="25.5">
      <c r="A21" s="212"/>
      <c r="B21" s="114" t="s">
        <v>259</v>
      </c>
      <c r="C21" s="114" t="e">
        <v>#N/A</v>
      </c>
      <c r="D21" s="122" t="s">
        <v>313</v>
      </c>
      <c r="E21" s="123" t="e">
        <f>INDEX('Numbers and the Number System'!$F$3:$AO$51,$C21,$E$1)</f>
        <v>#N/A</v>
      </c>
      <c r="F21" s="123">
        <f>VLOOKUP($B21,Calculating!$B$2:$C$54,2,FALSE)</f>
        <v>32</v>
      </c>
      <c r="G21" s="122" t="s">
        <v>26</v>
      </c>
      <c r="H21" s="123" t="e">
        <f>INDEX(Calculating!$F$2:$AO$54,$F21,$E$1)</f>
        <v>#N/A</v>
      </c>
      <c r="I21" s="122">
        <v>10</v>
      </c>
      <c r="J21" s="122" t="s">
        <v>316</v>
      </c>
      <c r="K21" s="102" t="e">
        <f>INDEX(Algebra!$F$2:$AO$50,$I21,$E$1)</f>
        <v>#N/A</v>
      </c>
    </row>
    <row r="22" spans="1:11" ht="25.5">
      <c r="A22" s="212"/>
      <c r="B22" s="114" t="s">
        <v>260</v>
      </c>
      <c r="C22" s="114" t="e">
        <v>#N/A</v>
      </c>
      <c r="D22" s="122" t="s">
        <v>313</v>
      </c>
      <c r="E22" s="123" t="e">
        <f>INDEX('Numbers and the Number System'!$F$3:$AO$51,$C22,$E$1)</f>
        <v>#N/A</v>
      </c>
      <c r="F22" s="123">
        <f>VLOOKUP($B22,Calculating!$B$2:$C$54,2,FALSE)</f>
        <v>33</v>
      </c>
      <c r="G22" s="122" t="s">
        <v>27</v>
      </c>
      <c r="H22" s="123" t="e">
        <f>INDEX(Calculating!$F$2:$AO$54,$F22,$E$1)</f>
        <v>#N/A</v>
      </c>
      <c r="I22" s="122">
        <v>11</v>
      </c>
      <c r="J22" s="122" t="s">
        <v>55</v>
      </c>
      <c r="K22" s="102" t="e">
        <f>INDEX(Algebra!$F$2:$AO$50,$I22,$E$1)</f>
        <v>#N/A</v>
      </c>
    </row>
    <row r="23" spans="1:11" ht="25.5">
      <c r="A23" s="212"/>
      <c r="B23" s="114" t="s">
        <v>270</v>
      </c>
      <c r="C23" s="114" t="e">
        <v>#N/A</v>
      </c>
      <c r="D23" s="122" t="s">
        <v>313</v>
      </c>
      <c r="E23" s="123" t="e">
        <f>INDEX('Numbers and the Number System'!$F$3:$AO$51,$C23,$E$1)</f>
        <v>#N/A</v>
      </c>
      <c r="F23" s="123" t="e">
        <f>VLOOKUP($B23,Calculating!$B$2:$C$54,2,FALSE)</f>
        <v>#N/A</v>
      </c>
      <c r="G23" s="122" t="s">
        <v>313</v>
      </c>
      <c r="H23" s="123" t="e">
        <f>INDEX(Calculating!$F$2:$AO$54,$F23,$E$1)</f>
        <v>#N/A</v>
      </c>
      <c r="I23" s="122">
        <v>12</v>
      </c>
      <c r="J23" s="122" t="s">
        <v>40</v>
      </c>
      <c r="K23" s="102" t="e">
        <f>INDEX(Algebra!$F$2:$AO$50,$I23,$E$1)</f>
        <v>#N/A</v>
      </c>
    </row>
    <row r="24" spans="1:11" ht="25.5">
      <c r="A24" s="211" t="s">
        <v>352</v>
      </c>
      <c r="B24" s="114" t="s">
        <v>251</v>
      </c>
      <c r="C24" s="114">
        <v>19</v>
      </c>
      <c r="D24" s="122" t="s">
        <v>198</v>
      </c>
      <c r="E24" s="123" t="e">
        <f>INDEX('Numbers and the Number System'!$F$3:$AO$51,$C24,$E$1)</f>
        <v>#N/A</v>
      </c>
      <c r="F24" s="123">
        <f>VLOOKUP($B24,Calculating!$B$2:$C$54,2,FALSE)</f>
        <v>24</v>
      </c>
      <c r="G24" s="122" t="s">
        <v>204</v>
      </c>
      <c r="H24" s="123" t="e">
        <f>INDEX(Calculating!$F$2:$AO$54,$F24,$E$1)</f>
        <v>#N/A</v>
      </c>
      <c r="I24" s="122">
        <v>6</v>
      </c>
      <c r="J24" s="122" t="s">
        <v>210</v>
      </c>
      <c r="K24" s="102" t="e">
        <f>INDEX(Algebra!$F$2:$AO$50,$I24,$E$1)</f>
        <v>#N/A</v>
      </c>
    </row>
    <row r="25" spans="1:11" ht="12.75">
      <c r="A25" s="212"/>
      <c r="B25" s="114" t="s">
        <v>252</v>
      </c>
      <c r="C25" s="114">
        <v>20</v>
      </c>
      <c r="D25" s="122" t="s">
        <v>199</v>
      </c>
      <c r="E25" s="123" t="e">
        <f>INDEX('Numbers and the Number System'!$F$3:$AO$51,$C25,$E$1)</f>
        <v>#N/A</v>
      </c>
      <c r="F25" s="123">
        <f>VLOOKUP($B25,Calculating!$B$2:$C$54,2,FALSE)</f>
        <v>25</v>
      </c>
      <c r="G25" s="122" t="s">
        <v>205</v>
      </c>
      <c r="H25" s="123" t="e">
        <f>INDEX(Calculating!$F$2:$AO$54,$F25,$E$1)</f>
        <v>#N/A</v>
      </c>
      <c r="I25" s="122">
        <v>7</v>
      </c>
      <c r="J25" s="122" t="s">
        <v>37</v>
      </c>
      <c r="K25" s="102" t="e">
        <f>INDEX(Algebra!$F$2:$AO$50,$I25,$E$1)</f>
        <v>#N/A</v>
      </c>
    </row>
    <row r="26" spans="1:11" ht="25.5">
      <c r="A26" s="212"/>
      <c r="B26" s="114" t="s">
        <v>253</v>
      </c>
      <c r="C26" s="114">
        <v>21</v>
      </c>
      <c r="D26" s="122" t="s">
        <v>200</v>
      </c>
      <c r="E26" s="123" t="e">
        <f>INDEX('Numbers and the Number System'!$F$3:$AO$51,$C26,$E$1)</f>
        <v>#N/A</v>
      </c>
      <c r="F26" s="123">
        <f>VLOOKUP($B26,Calculating!$B$2:$C$54,2,FALSE)</f>
        <v>26</v>
      </c>
      <c r="G26" s="122" t="s">
        <v>206</v>
      </c>
      <c r="H26" s="123" t="e">
        <f>INDEX(Calculating!$F$2:$AO$54,$F26,$E$1)</f>
        <v>#N/A</v>
      </c>
      <c r="I26" s="122" t="e">
        <v>#N/A</v>
      </c>
      <c r="J26" s="122" t="s">
        <v>313</v>
      </c>
      <c r="K26" s="102" t="e">
        <f>INDEX(Algebra!$F$2:$AO$50,$I26,$E$1)</f>
        <v>#N/A</v>
      </c>
    </row>
    <row r="27" spans="1:11" ht="12.75">
      <c r="A27" s="212"/>
      <c r="B27" s="114" t="s">
        <v>254</v>
      </c>
      <c r="C27" s="114">
        <v>22</v>
      </c>
      <c r="D27" s="122" t="s">
        <v>201</v>
      </c>
      <c r="E27" s="123" t="e">
        <f>INDEX('Numbers and the Number System'!$F$3:$AO$51,$C27,$E$1)</f>
        <v>#N/A</v>
      </c>
      <c r="F27" s="123">
        <f>VLOOKUP($B27,Calculating!$B$2:$C$54,2,FALSE)</f>
        <v>27</v>
      </c>
      <c r="G27" s="122" t="s">
        <v>207</v>
      </c>
      <c r="H27" s="123" t="e">
        <f>INDEX(Calculating!$F$2:$AO$54,$F27,$E$1)</f>
        <v>#N/A</v>
      </c>
      <c r="I27" s="122" t="e">
        <v>#N/A</v>
      </c>
      <c r="J27" s="122" t="s">
        <v>313</v>
      </c>
      <c r="K27" s="102" t="e">
        <f>INDEX(Algebra!$F$2:$AO$50,$I27,$E$1)</f>
        <v>#N/A</v>
      </c>
    </row>
    <row r="28" spans="1:11" ht="12.75">
      <c r="A28" s="212"/>
      <c r="B28" s="114" t="s">
        <v>255</v>
      </c>
      <c r="C28" s="114">
        <v>23</v>
      </c>
      <c r="D28" s="122" t="s">
        <v>202</v>
      </c>
      <c r="E28" s="123" t="e">
        <f>INDEX('Numbers and the Number System'!$F$3:$AO$51,$C28,$E$1)</f>
        <v>#N/A</v>
      </c>
      <c r="F28" s="123">
        <f>VLOOKUP($B28,Calculating!$B$2:$C$54,2,FALSE)</f>
        <v>28</v>
      </c>
      <c r="G28" s="122" t="s">
        <v>208</v>
      </c>
      <c r="H28" s="123" t="e">
        <f>INDEX(Calculating!$F$2:$AO$54,$F28,$E$1)</f>
        <v>#N/A</v>
      </c>
      <c r="I28" s="122" t="e">
        <v>#N/A</v>
      </c>
      <c r="J28" s="122" t="s">
        <v>313</v>
      </c>
      <c r="K28" s="102" t="e">
        <f>INDEX(Algebra!$F$2:$AO$50,$I28,$E$1)</f>
        <v>#N/A</v>
      </c>
    </row>
    <row r="29" spans="1:11" ht="12.75">
      <c r="A29" s="212"/>
      <c r="B29" s="114" t="s">
        <v>256</v>
      </c>
      <c r="C29" s="114">
        <v>24</v>
      </c>
      <c r="D29" s="122" t="s">
        <v>203</v>
      </c>
      <c r="E29" s="123" t="e">
        <f>INDEX('Numbers and the Number System'!$F$3:$AO$51,$C29,$E$1)</f>
        <v>#N/A</v>
      </c>
      <c r="F29" s="123">
        <f>VLOOKUP($B29,Calculating!$B$2:$C$54,2,FALSE)</f>
        <v>29</v>
      </c>
      <c r="G29" s="122" t="s">
        <v>209</v>
      </c>
      <c r="H29" s="123" t="e">
        <f>INDEX(Calculating!$F$2:$AO$54,$F29,$E$1)</f>
        <v>#N/A</v>
      </c>
      <c r="I29" s="122" t="e">
        <v>#N/A</v>
      </c>
      <c r="J29" s="122" t="s">
        <v>313</v>
      </c>
      <c r="K29" s="102" t="e">
        <f>INDEX(Algebra!$F$2:$AO$50,$I29,$E$1)</f>
        <v>#N/A</v>
      </c>
    </row>
    <row r="30" spans="1:11" ht="12.75">
      <c r="A30" s="211" t="s">
        <v>353</v>
      </c>
      <c r="B30" s="114" t="s">
        <v>245</v>
      </c>
      <c r="C30" s="114">
        <v>13</v>
      </c>
      <c r="D30" s="124" t="s">
        <v>178</v>
      </c>
      <c r="E30" s="123" t="e">
        <f>INDEX('Numbers and the Number System'!$F$3:$AO$51,$C30,$E$1)</f>
        <v>#N/A</v>
      </c>
      <c r="F30" s="123">
        <f>VLOOKUP($B30,Calculating!$B$2:$C$54,2,FALSE)</f>
        <v>18</v>
      </c>
      <c r="G30" s="124" t="s">
        <v>181</v>
      </c>
      <c r="H30" s="123" t="e">
        <f>INDEX(Calculating!$F$2:$AO$54,$F30,$E$1)</f>
        <v>#N/A</v>
      </c>
      <c r="I30" s="122">
        <v>4</v>
      </c>
      <c r="J30" s="122" t="s">
        <v>186</v>
      </c>
      <c r="K30" s="102" t="e">
        <f>INDEX(Algebra!$F$2:$AO$50,$I30,$E$1)</f>
        <v>#N/A</v>
      </c>
    </row>
    <row r="31" spans="1:11" ht="12.75">
      <c r="A31" s="212"/>
      <c r="B31" s="114" t="s">
        <v>246</v>
      </c>
      <c r="C31" s="114">
        <v>14</v>
      </c>
      <c r="D31" s="124" t="s">
        <v>177</v>
      </c>
      <c r="E31" s="123" t="e">
        <f>INDEX('Numbers and the Number System'!$F$3:$AO$51,$C31,$E$1)</f>
        <v>#N/A</v>
      </c>
      <c r="F31" s="123">
        <f>VLOOKUP($B31,Calculating!$B$2:$C$54,2,FALSE)</f>
        <v>19</v>
      </c>
      <c r="G31" s="124" t="s">
        <v>182</v>
      </c>
      <c r="H31" s="123" t="e">
        <f>INDEX(Calculating!$F$2:$AO$54,$F31,$E$1)</f>
        <v>#N/A</v>
      </c>
      <c r="I31" s="122">
        <v>5</v>
      </c>
      <c r="J31" s="122" t="s">
        <v>36</v>
      </c>
      <c r="K31" s="102" t="e">
        <f>INDEX(Algebra!$F$2:$AO$50,$I31,$E$1)</f>
        <v>#N/A</v>
      </c>
    </row>
    <row r="32" spans="1:11" ht="12.75">
      <c r="A32" s="212"/>
      <c r="B32" s="114" t="s">
        <v>247</v>
      </c>
      <c r="C32" s="114">
        <v>15</v>
      </c>
      <c r="D32" s="124" t="s">
        <v>179</v>
      </c>
      <c r="E32" s="123" t="e">
        <f>INDEX('Numbers and the Number System'!$F$3:$AO$51,$C32,$E$1)</f>
        <v>#N/A</v>
      </c>
      <c r="F32" s="123">
        <f>VLOOKUP($B32,Calculating!$B$2:$C$54,2,FALSE)</f>
        <v>20</v>
      </c>
      <c r="G32" s="124" t="s">
        <v>23</v>
      </c>
      <c r="H32" s="123" t="e">
        <f>INDEX(Calculating!$F$2:$AO$54,$F32,$E$1)</f>
        <v>#N/A</v>
      </c>
      <c r="I32" s="122" t="e">
        <v>#N/A</v>
      </c>
      <c r="J32" s="122" t="s">
        <v>313</v>
      </c>
      <c r="K32" s="102" t="e">
        <f>INDEX(Algebra!$F$2:$AO$50,$I32,$E$1)</f>
        <v>#N/A</v>
      </c>
    </row>
    <row r="33" spans="1:11" ht="25.5">
      <c r="A33" s="212"/>
      <c r="B33" s="114" t="s">
        <v>248</v>
      </c>
      <c r="C33" s="114">
        <v>16</v>
      </c>
      <c r="D33" s="124" t="s">
        <v>2</v>
      </c>
      <c r="E33" s="123" t="e">
        <f>INDEX('Numbers and the Number System'!$F$3:$AO$51,$C33,$E$1)</f>
        <v>#N/A</v>
      </c>
      <c r="F33" s="123">
        <f>VLOOKUP($B33,Calculating!$B$2:$C$54,2,FALSE)</f>
        <v>21</v>
      </c>
      <c r="G33" s="124" t="s">
        <v>183</v>
      </c>
      <c r="H33" s="123" t="e">
        <f>INDEX(Calculating!$F$2:$AO$54,$F33,$E$1)</f>
        <v>#N/A</v>
      </c>
      <c r="I33" s="122" t="e">
        <v>#N/A</v>
      </c>
      <c r="J33" s="122" t="s">
        <v>313</v>
      </c>
      <c r="K33" s="102" t="e">
        <f>INDEX(Algebra!$F$2:$AO$50,$I33,$E$1)</f>
        <v>#N/A</v>
      </c>
    </row>
    <row r="34" spans="1:11" ht="12.75">
      <c r="A34" s="212"/>
      <c r="B34" s="114" t="s">
        <v>249</v>
      </c>
      <c r="C34" s="114">
        <v>17</v>
      </c>
      <c r="D34" s="124" t="s">
        <v>3</v>
      </c>
      <c r="E34" s="123" t="e">
        <f>INDEX('Numbers and the Number System'!$F$3:$AO$51,$C34,$E$1)</f>
        <v>#N/A</v>
      </c>
      <c r="F34" s="123">
        <f>VLOOKUP($B34,Calculating!$B$2:$C$54,2,FALSE)</f>
        <v>22</v>
      </c>
      <c r="G34" s="124" t="s">
        <v>184</v>
      </c>
      <c r="H34" s="123" t="e">
        <f>INDEX(Calculating!$F$2:$AO$54,$F34,$E$1)</f>
        <v>#N/A</v>
      </c>
      <c r="I34" s="122" t="e">
        <v>#N/A</v>
      </c>
      <c r="J34" s="122" t="s">
        <v>313</v>
      </c>
      <c r="K34" s="102" t="e">
        <f>INDEX(Algebra!$F$2:$AO$50,$I34,$E$1)</f>
        <v>#N/A</v>
      </c>
    </row>
    <row r="35" spans="1:11" ht="12.75">
      <c r="A35" s="212"/>
      <c r="B35" s="114" t="s">
        <v>250</v>
      </c>
      <c r="C35" s="114">
        <v>18</v>
      </c>
      <c r="D35" s="124" t="s">
        <v>180</v>
      </c>
      <c r="E35" s="123" t="e">
        <f>INDEX('Numbers and the Number System'!$F$3:$AO$51,$C35,$E$1)</f>
        <v>#N/A</v>
      </c>
      <c r="F35" s="123">
        <f>VLOOKUP($B35,Calculating!$B$2:$C$54,2,FALSE)</f>
        <v>23</v>
      </c>
      <c r="G35" s="124" t="s">
        <v>185</v>
      </c>
      <c r="H35" s="123" t="e">
        <f>INDEX(Calculating!$F$2:$AO$54,$F35,$E$1)</f>
        <v>#N/A</v>
      </c>
      <c r="I35" s="122" t="e">
        <v>#N/A</v>
      </c>
      <c r="J35" s="122" t="s">
        <v>313</v>
      </c>
      <c r="K35" s="102" t="e">
        <f>INDEX(Algebra!$F$2:$AO$50,$I35,$E$1)</f>
        <v>#N/A</v>
      </c>
    </row>
    <row r="36" spans="1:11" ht="12.75">
      <c r="A36" s="211" t="s">
        <v>354</v>
      </c>
      <c r="B36" s="114" t="s">
        <v>239</v>
      </c>
      <c r="C36" s="114">
        <v>8</v>
      </c>
      <c r="D36" s="124" t="s">
        <v>156</v>
      </c>
      <c r="E36" s="123" t="e">
        <f>INDEX('Numbers and the Number System'!$F$3:$AO$51,$C36,$E$1)</f>
        <v>#N/A</v>
      </c>
      <c r="F36" s="123">
        <f>VLOOKUP($B36,Calculating!$B$2:$C$54,2,FALSE)</f>
        <v>12</v>
      </c>
      <c r="G36" s="124" t="s">
        <v>22</v>
      </c>
      <c r="H36" s="123" t="e">
        <f>INDEX(Calculating!$F$2:$AO$54,$F36,$E$1)</f>
        <v>#N/A</v>
      </c>
      <c r="I36" s="122">
        <v>2</v>
      </c>
      <c r="J36" s="122" t="s">
        <v>163</v>
      </c>
      <c r="K36" s="102" t="e">
        <f>INDEX(Algebra!$F$2:$AO$50,$I36,$E$1)</f>
        <v>#N/A</v>
      </c>
    </row>
    <row r="37" spans="1:11" ht="12.75">
      <c r="A37" s="212"/>
      <c r="B37" s="114" t="s">
        <v>240</v>
      </c>
      <c r="C37" s="114">
        <v>9</v>
      </c>
      <c r="D37" s="124" t="s">
        <v>155</v>
      </c>
      <c r="E37" s="123" t="e">
        <f>INDEX('Numbers and the Number System'!$F$3:$AO$51,$C37,$E$1)</f>
        <v>#N/A</v>
      </c>
      <c r="F37" s="123">
        <f>VLOOKUP($B37,Calculating!$B$2:$C$54,2,FALSE)</f>
        <v>13</v>
      </c>
      <c r="G37" s="124" t="s">
        <v>159</v>
      </c>
      <c r="H37" s="123" t="e">
        <f>INDEX(Calculating!$F$2:$AO$54,$F37,$E$1)</f>
        <v>#N/A</v>
      </c>
      <c r="I37" s="122">
        <v>3</v>
      </c>
      <c r="J37" s="122" t="s">
        <v>164</v>
      </c>
      <c r="K37" s="102" t="e">
        <f>INDEX(Algebra!$F$2:$AO$50,$I37,$E$1)</f>
        <v>#N/A</v>
      </c>
    </row>
    <row r="38" spans="1:11" ht="12.75">
      <c r="A38" s="212"/>
      <c r="B38" s="114" t="s">
        <v>241</v>
      </c>
      <c r="C38" s="114">
        <v>10</v>
      </c>
      <c r="D38" s="124" t="s">
        <v>157</v>
      </c>
      <c r="E38" s="123" t="e">
        <f>INDEX('Numbers and the Number System'!$F$3:$AO$51,$C38,$E$1)</f>
        <v>#N/A</v>
      </c>
      <c r="F38" s="123">
        <f>VLOOKUP($B38,Calculating!$B$2:$C$54,2,FALSE)</f>
        <v>14</v>
      </c>
      <c r="G38" s="124" t="s">
        <v>162</v>
      </c>
      <c r="H38" s="123" t="e">
        <f>INDEX(Calculating!$F$2:$AO$54,$F38,$E$1)</f>
        <v>#N/A</v>
      </c>
      <c r="I38" s="122" t="e">
        <v>#N/A</v>
      </c>
      <c r="J38" s="122" t="s">
        <v>313</v>
      </c>
      <c r="K38" s="102" t="e">
        <f>INDEX(Algebra!$F$2:$AO$50,$I38,$E$1)</f>
        <v>#N/A</v>
      </c>
    </row>
    <row r="39" spans="1:11" ht="25.5">
      <c r="A39" s="212"/>
      <c r="B39" s="114" t="s">
        <v>242</v>
      </c>
      <c r="C39" s="114">
        <v>11</v>
      </c>
      <c r="D39" s="124" t="s">
        <v>1</v>
      </c>
      <c r="E39" s="123" t="e">
        <f>INDEX('Numbers and the Number System'!$F$3:$AO$51,$C39,$E$1)</f>
        <v>#N/A</v>
      </c>
      <c r="F39" s="123">
        <f>VLOOKUP($B39,Calculating!$B$2:$C$54,2,FALSE)</f>
        <v>15</v>
      </c>
      <c r="G39" s="124" t="s">
        <v>160</v>
      </c>
      <c r="H39" s="123" t="e">
        <f>INDEX(Calculating!$F$2:$AO$54,$F39,$E$1)</f>
        <v>#N/A</v>
      </c>
      <c r="I39" s="122" t="e">
        <v>#N/A</v>
      </c>
      <c r="J39" s="122" t="s">
        <v>313</v>
      </c>
      <c r="K39" s="102" t="e">
        <f>INDEX(Algebra!$F$2:$AO$50,$I39,$E$1)</f>
        <v>#N/A</v>
      </c>
    </row>
    <row r="40" spans="1:11" ht="12.75">
      <c r="A40" s="212"/>
      <c r="B40" s="114" t="s">
        <v>243</v>
      </c>
      <c r="C40" s="114">
        <v>12</v>
      </c>
      <c r="D40" s="124" t="s">
        <v>158</v>
      </c>
      <c r="E40" s="123" t="e">
        <f>INDEX('Numbers and the Number System'!$F$3:$AO$51,$C40,$E$1)</f>
        <v>#N/A</v>
      </c>
      <c r="F40" s="123">
        <f>VLOOKUP($B40,Calculating!$B$2:$C$54,2,FALSE)</f>
        <v>16</v>
      </c>
      <c r="G40" s="124" t="s">
        <v>21</v>
      </c>
      <c r="H40" s="123" t="e">
        <f>INDEX(Calculating!$F$2:$AO$54,$F40,$E$1)</f>
        <v>#N/A</v>
      </c>
      <c r="I40" s="122" t="e">
        <v>#N/A</v>
      </c>
      <c r="J40" s="122" t="s">
        <v>313</v>
      </c>
      <c r="K40" s="102" t="e">
        <f>INDEX(Algebra!$F$2:$AO$50,$I40,$E$1)</f>
        <v>#N/A</v>
      </c>
    </row>
    <row r="41" spans="1:11" ht="12.75">
      <c r="A41" s="212"/>
      <c r="B41" s="114" t="s">
        <v>244</v>
      </c>
      <c r="C41" s="114"/>
      <c r="D41" s="124" t="s">
        <v>313</v>
      </c>
      <c r="E41" s="123" t="e">
        <f>INDEX('Numbers and the Number System'!$F$3:$AO$51,$C41,$E$1)</f>
        <v>#N/A</v>
      </c>
      <c r="F41" s="123">
        <f>VLOOKUP($B41,Calculating!$B$2:$C$54,2,FALSE)</f>
        <v>17</v>
      </c>
      <c r="G41" s="124" t="s">
        <v>161</v>
      </c>
      <c r="H41" s="123" t="e">
        <f>INDEX(Calculating!$F$2:$AO$54,$F41,$E$1)</f>
        <v>#N/A</v>
      </c>
      <c r="I41" s="122" t="e">
        <v>#N/A</v>
      </c>
      <c r="J41" s="122" t="s">
        <v>313</v>
      </c>
      <c r="K41" s="102" t="e">
        <f>INDEX(Algebra!$F$2:$AO$50,$I41,$E$1)</f>
        <v>#N/A</v>
      </c>
    </row>
    <row r="42" spans="1:11" ht="25.5">
      <c r="A42" s="211" t="s">
        <v>355</v>
      </c>
      <c r="B42" s="114" t="s">
        <v>234</v>
      </c>
      <c r="C42" s="114">
        <v>5</v>
      </c>
      <c r="D42" s="124" t="s">
        <v>0</v>
      </c>
      <c r="E42" s="123" t="e">
        <f>INDEX('Numbers and the Number System'!$F$3:$AO$51,$C42,$E$1)</f>
        <v>#N/A</v>
      </c>
      <c r="F42" s="123">
        <f>VLOOKUP($B42,Calculating!$B$2:$C$54,2,FALSE)</f>
        <v>7</v>
      </c>
      <c r="G42" s="124" t="s">
        <v>141</v>
      </c>
      <c r="H42" s="123" t="e">
        <f>INDEX(Calculating!$F$2:$AO$54,$F42,$E$1)</f>
        <v>#N/A</v>
      </c>
      <c r="I42" s="122">
        <v>1</v>
      </c>
      <c r="J42" s="122" t="s">
        <v>35</v>
      </c>
      <c r="K42" s="102" t="e">
        <f>INDEX(Algebra!$F$2:$AO$50,$I42,$E$1)</f>
        <v>#N/A</v>
      </c>
    </row>
    <row r="43" spans="1:11" ht="12.75">
      <c r="A43" s="212"/>
      <c r="B43" s="114" t="s">
        <v>235</v>
      </c>
      <c r="C43" s="114">
        <v>6</v>
      </c>
      <c r="D43" s="124" t="s">
        <v>140</v>
      </c>
      <c r="E43" s="123" t="e">
        <f>INDEX('Numbers and the Number System'!$F$3:$AO$51,$C43,$E$1)</f>
        <v>#N/A</v>
      </c>
      <c r="F43" s="123">
        <f>VLOOKUP($B43,Calculating!$B$2:$C$54,2,FALSE)</f>
        <v>8</v>
      </c>
      <c r="G43" s="124" t="s">
        <v>19</v>
      </c>
      <c r="H43" s="123" t="e">
        <f>INDEX(Calculating!$F$2:$AO$54,$F43,$E$1)</f>
        <v>#N/A</v>
      </c>
      <c r="I43" s="122" t="e">
        <v>#N/A</v>
      </c>
      <c r="J43" s="122" t="s">
        <v>313</v>
      </c>
      <c r="K43" s="102" t="e">
        <f>INDEX(Algebra!$F$2:$AO$50,$I43,$E$1)</f>
        <v>#N/A</v>
      </c>
    </row>
    <row r="44" spans="1:11" ht="25.5">
      <c r="A44" s="212"/>
      <c r="B44" s="114" t="s">
        <v>236</v>
      </c>
      <c r="C44" s="114">
        <v>7</v>
      </c>
      <c r="D44" s="124" t="s">
        <v>139</v>
      </c>
      <c r="E44" s="123" t="e">
        <f>INDEX('Numbers and the Number System'!$F$3:$AO$51,$C44,$E$1)</f>
        <v>#N/A</v>
      </c>
      <c r="F44" s="123">
        <f>VLOOKUP($B44,Calculating!$B$2:$C$54,2,FALSE)</f>
        <v>9</v>
      </c>
      <c r="G44" s="124" t="s">
        <v>142</v>
      </c>
      <c r="H44" s="123" t="e">
        <f>INDEX(Calculating!$F$2:$AO$54,$F44,$E$1)</f>
        <v>#N/A</v>
      </c>
      <c r="I44" s="122" t="e">
        <v>#N/A</v>
      </c>
      <c r="J44" s="122" t="s">
        <v>313</v>
      </c>
      <c r="K44" s="102" t="e">
        <f>INDEX(Algebra!$F$2:$AO$50,$I44,$E$1)</f>
        <v>#N/A</v>
      </c>
    </row>
    <row r="45" spans="1:11" ht="12.75">
      <c r="A45" s="212"/>
      <c r="B45" s="114" t="s">
        <v>237</v>
      </c>
      <c r="C45" s="114"/>
      <c r="D45" s="124" t="s">
        <v>313</v>
      </c>
      <c r="E45" s="123" t="e">
        <f>INDEX('Numbers and the Number System'!$F$3:$AO$51,$C45,$E$1)</f>
        <v>#N/A</v>
      </c>
      <c r="F45" s="123">
        <f>VLOOKUP($B45,Calculating!$B$2:$C$54,2,FALSE)</f>
        <v>10</v>
      </c>
      <c r="G45" s="124" t="s">
        <v>143</v>
      </c>
      <c r="H45" s="123" t="e">
        <f>INDEX(Calculating!$F$2:$AO$54,$F45,$E$1)</f>
        <v>#N/A</v>
      </c>
      <c r="I45" s="122" t="e">
        <v>#N/A</v>
      </c>
      <c r="J45" s="122" t="s">
        <v>313</v>
      </c>
      <c r="K45" s="102" t="e">
        <f>INDEX(Algebra!$F$2:$AO$50,$I45,$E$1)</f>
        <v>#N/A</v>
      </c>
    </row>
    <row r="46" spans="1:11" ht="12.75">
      <c r="A46" s="212"/>
      <c r="B46" s="114" t="s">
        <v>238</v>
      </c>
      <c r="C46" s="114"/>
      <c r="D46" s="124" t="s">
        <v>313</v>
      </c>
      <c r="E46" s="123" t="e">
        <f>INDEX('Numbers and the Number System'!$F$3:$AO$51,$C46,$E$1)</f>
        <v>#N/A</v>
      </c>
      <c r="F46" s="123">
        <f>VLOOKUP($B46,Calculating!$B$2:$C$54,2,FALSE)</f>
        <v>11</v>
      </c>
      <c r="G46" s="124" t="s">
        <v>20</v>
      </c>
      <c r="H46" s="123" t="e">
        <f>INDEX(Calculating!$F$2:$AO$54,$F46,$E$1)</f>
        <v>#N/A</v>
      </c>
      <c r="I46" s="122" t="e">
        <v>#N/A</v>
      </c>
      <c r="J46" s="122" t="s">
        <v>313</v>
      </c>
      <c r="K46" s="102" t="e">
        <f>INDEX(Algebra!$F$2:$AO$50,$I46,$E$1)</f>
        <v>#N/A</v>
      </c>
    </row>
    <row r="47" spans="1:11" ht="12.75">
      <c r="A47" s="211" t="s">
        <v>356</v>
      </c>
      <c r="B47" s="114" t="s">
        <v>233</v>
      </c>
      <c r="C47" s="114">
        <v>1</v>
      </c>
      <c r="D47" s="124" t="s">
        <v>329</v>
      </c>
      <c r="E47" s="123" t="e">
        <f>INDEX('Numbers and the Number System'!$F$3:$AO$51,$C47,$E$1)</f>
        <v>#N/A</v>
      </c>
      <c r="F47" s="123">
        <f>VLOOKUP($B47,Calculating!$B$2:$C$54,2,FALSE)</f>
        <v>1</v>
      </c>
      <c r="G47" s="124" t="s">
        <v>332</v>
      </c>
      <c r="H47" s="123" t="e">
        <f>INDEX(Calculating!$F$2:$AO$54,$F47,$E$1)</f>
        <v>#N/A</v>
      </c>
      <c r="I47" s="122" t="e">
        <v>#N/A</v>
      </c>
      <c r="J47" s="122" t="s">
        <v>313</v>
      </c>
      <c r="K47" s="102" t="e">
        <f>INDEX(Algebra!$F$2:$AO$50,$I47,$E$1)</f>
        <v>#N/A</v>
      </c>
    </row>
    <row r="48" spans="1:11" ht="12.75">
      <c r="A48" s="211"/>
      <c r="B48" s="114" t="s">
        <v>268</v>
      </c>
      <c r="C48" s="114">
        <v>2</v>
      </c>
      <c r="D48" s="124" t="s">
        <v>124</v>
      </c>
      <c r="E48" s="123" t="e">
        <f>INDEX('Numbers and the Number System'!$F$3:$AO$51,$C48,$E$1)</f>
        <v>#N/A</v>
      </c>
      <c r="F48" s="123">
        <v>2</v>
      </c>
      <c r="G48" s="124" t="s">
        <v>333</v>
      </c>
      <c r="H48" s="123" t="e">
        <f>INDEX(Calculating!$F$2:$AO$54,$F48,$E$1)</f>
        <v>#N/A</v>
      </c>
      <c r="I48" s="122" t="e">
        <v>#N/A</v>
      </c>
      <c r="J48" s="122"/>
      <c r="K48" s="102" t="e">
        <f>INDEX(Algebra!$F$2:$AO$50,$I48,$E$1)</f>
        <v>#N/A</v>
      </c>
    </row>
    <row r="49" spans="1:11" ht="12.75">
      <c r="A49" s="212"/>
      <c r="B49" s="114" t="s">
        <v>269</v>
      </c>
      <c r="C49" s="114">
        <v>3</v>
      </c>
      <c r="D49" s="124" t="s">
        <v>330</v>
      </c>
      <c r="E49" s="123" t="e">
        <f>INDEX('Numbers and the Number System'!$F$3:$AO$51,$C49,$E$1)</f>
        <v>#N/A</v>
      </c>
      <c r="F49" s="123">
        <f>VLOOKUP($B49,Calculating!$B$2:$C$54,2,FALSE)</f>
        <v>3</v>
      </c>
      <c r="G49" s="124" t="s">
        <v>334</v>
      </c>
      <c r="H49" s="123" t="e">
        <f>INDEX(Calculating!$F$2:$AO$54,$F49,$E$1)</f>
        <v>#N/A</v>
      </c>
      <c r="I49" s="122" t="e">
        <v>#N/A</v>
      </c>
      <c r="J49" s="122" t="s">
        <v>313</v>
      </c>
      <c r="K49" s="102" t="e">
        <f>INDEX(Algebra!$F$2:$AO$50,$I49,$E$1)</f>
        <v>#N/A</v>
      </c>
    </row>
    <row r="50" spans="1:11" ht="12.75">
      <c r="A50" s="212"/>
      <c r="B50" s="114" t="s">
        <v>365</v>
      </c>
      <c r="C50" s="114">
        <v>4</v>
      </c>
      <c r="D50" s="124" t="s">
        <v>331</v>
      </c>
      <c r="E50" s="123" t="e">
        <f>INDEX('Numbers and the Number System'!$F$3:$AO$51,$C50,$E$1)</f>
        <v>#N/A</v>
      </c>
      <c r="F50" s="123">
        <v>4</v>
      </c>
      <c r="G50" s="124" t="s">
        <v>335</v>
      </c>
      <c r="H50" s="123" t="e">
        <f>INDEX(Calculating!$F$2:$AO$54,$F50,$E$1)</f>
        <v>#N/A</v>
      </c>
      <c r="I50" s="122" t="e">
        <v>#N/A</v>
      </c>
      <c r="J50" s="122"/>
      <c r="K50" s="102" t="e">
        <f>INDEX(Algebra!$F$2:$AO$50,$I50,$E$1)</f>
        <v>#N/A</v>
      </c>
    </row>
    <row r="51" spans="1:11" ht="12.75">
      <c r="A51" s="212"/>
      <c r="B51" s="114"/>
      <c r="C51" s="114"/>
      <c r="D51" s="124"/>
      <c r="E51" s="123" t="e">
        <f>INDEX('Numbers and the Number System'!$F$3:$AO$51,$C51,$E$1)</f>
        <v>#N/A</v>
      </c>
      <c r="F51" s="123">
        <v>5</v>
      </c>
      <c r="G51" s="124" t="s">
        <v>336</v>
      </c>
      <c r="H51" s="123" t="e">
        <f>INDEX(Calculating!$F$2:$AO$54,$F51,$E$1)</f>
        <v>#N/A</v>
      </c>
      <c r="I51" s="122" t="e">
        <v>#N/A</v>
      </c>
      <c r="J51" s="122"/>
      <c r="K51" s="102" t="e">
        <f>INDEX(Algebra!$F$2:$AO$50,$I51,$E$1)</f>
        <v>#N/A</v>
      </c>
    </row>
    <row r="52" spans="1:11" ht="12.75">
      <c r="A52" s="212"/>
      <c r="B52" s="114"/>
      <c r="C52" s="114"/>
      <c r="D52" s="124"/>
      <c r="E52" s="123" t="e">
        <f>INDEX('Numbers and the Number System'!$F$3:$AO$51,$C52,$E$1)</f>
        <v>#N/A</v>
      </c>
      <c r="F52" s="123">
        <v>6</v>
      </c>
      <c r="G52" s="124" t="s">
        <v>337</v>
      </c>
      <c r="H52" s="123" t="e">
        <f>INDEX(Calculating!$F$2:$AO$54,$F52,$E$1)</f>
        <v>#N/A</v>
      </c>
      <c r="I52" s="122" t="e">
        <v>#N/A</v>
      </c>
      <c r="J52" s="122" t="s">
        <v>313</v>
      </c>
      <c r="K52" s="102" t="e">
        <f>INDEX(Algebra!$F$2:$AO$50,$I52,$E$1)</f>
        <v>#N/A</v>
      </c>
    </row>
  </sheetData>
  <sheetProtection password="DFCF" sheet="1" objects="1" scenarios="1"/>
  <mergeCells count="8">
    <mergeCell ref="A6:A12"/>
    <mergeCell ref="A13:A18"/>
    <mergeCell ref="A19:A23"/>
    <mergeCell ref="A24:A29"/>
    <mergeCell ref="A30:A35"/>
    <mergeCell ref="A36:A41"/>
    <mergeCell ref="A42:A46"/>
    <mergeCell ref="A47:A52"/>
  </mergeCells>
  <conditionalFormatting sqref="D6:D47 G6:G52 I6:J52">
    <cfRule type="expression" priority="1" dxfId="0" stopIfTrue="1">
      <formula>E6="y"</formula>
    </cfRule>
    <cfRule type="expression" priority="2" dxfId="3" stopIfTrue="1">
      <formula>E6="I"</formula>
    </cfRule>
    <cfRule type="expression" priority="3" dxfId="1" stopIfTrue="1">
      <formula>E6="n"</formula>
    </cfRule>
  </conditionalFormatting>
  <conditionalFormatting sqref="D48">
    <cfRule type="expression" priority="4" dxfId="0" stopIfTrue="1">
      <formula>E49="y"</formula>
    </cfRule>
    <cfRule type="expression" priority="5" dxfId="3" stopIfTrue="1">
      <formula>E49="I"</formula>
    </cfRule>
    <cfRule type="expression" priority="6" dxfId="1" stopIfTrue="1">
      <formula>E49="n"</formula>
    </cfRule>
  </conditionalFormatting>
  <conditionalFormatting sqref="D49:D50">
    <cfRule type="expression" priority="7" dxfId="0" stopIfTrue="1">
      <formula>E52="y"</formula>
    </cfRule>
    <cfRule type="expression" priority="8" dxfId="3" stopIfTrue="1">
      <formula>E52="I"</formula>
    </cfRule>
    <cfRule type="expression" priority="9" dxfId="1" stopIfTrue="1">
      <formula>E52="n"</formula>
    </cfRule>
  </conditionalFormatting>
  <conditionalFormatting sqref="D51:D52">
    <cfRule type="expression" priority="10" dxfId="0" stopIfTrue="1">
      <formula>E53="y"</formula>
    </cfRule>
    <cfRule type="expression" priority="11" dxfId="3" stopIfTrue="1">
      <formula>E53="I"</formula>
    </cfRule>
    <cfRule type="expression" priority="12" dxfId="1" stopIfTrue="1">
      <formula>E53="n"</formula>
    </cfRule>
  </conditionalFormatting>
  <dataValidations count="2">
    <dataValidation type="list" allowBlank="1" showInputMessage="1" showErrorMessage="1" sqref="D1">
      <formula1>name</formula1>
    </dataValidation>
    <dataValidation type="whole" allowBlank="1" showInputMessage="1" showErrorMessage="1" sqref="D2:D3">
      <formula1>2</formula1>
      <formula2>8</formula2>
    </dataValidation>
  </dataValidations>
  <printOptions/>
  <pageMargins left="0.75" right="0.75" top="1" bottom="1" header="0.5" footer="0.5"/>
  <pageSetup fitToHeight="1" fitToWidth="1" horizontalDpi="200" verticalDpi="200" orientation="landscape" paperSize="9" scale="43" r:id="rId2"/>
  <drawing r:id="rId1"/>
</worksheet>
</file>

<file path=xl/worksheets/sheet11.xml><?xml version="1.0" encoding="utf-8"?>
<worksheet xmlns="http://schemas.openxmlformats.org/spreadsheetml/2006/main" xmlns:r="http://schemas.openxmlformats.org/officeDocument/2006/relationships">
  <sheetPr codeName="Sheet13">
    <pageSetUpPr fitToPage="1"/>
  </sheetPr>
  <dimension ref="A1:K65"/>
  <sheetViews>
    <sheetView showGridLines="0" zoomScale="50" zoomScaleNormal="50" workbookViewId="0" topLeftCell="A1">
      <selection activeCell="A2" sqref="A2"/>
    </sheetView>
  </sheetViews>
  <sheetFormatPr defaultColWidth="9.140625" defaultRowHeight="12.75"/>
  <cols>
    <col min="1" max="1" width="18.7109375" style="102" bestFit="1" customWidth="1"/>
    <col min="2" max="2" width="3.00390625" style="102" hidden="1" customWidth="1"/>
    <col min="3" max="3" width="8.8515625" style="102" hidden="1" customWidth="1"/>
    <col min="4" max="4" width="86.140625" style="102" customWidth="1"/>
    <col min="5" max="6" width="5.140625" style="102" hidden="1" customWidth="1"/>
    <col min="7" max="7" width="107.7109375" style="102" customWidth="1"/>
    <col min="8" max="9" width="5.7109375" style="102" hidden="1" customWidth="1"/>
    <col min="10" max="10" width="92.57421875" style="102" bestFit="1" customWidth="1"/>
    <col min="11" max="11" width="9.140625" style="102" hidden="1" customWidth="1"/>
    <col min="12" max="16384" width="9.140625" style="102" customWidth="1"/>
  </cols>
  <sheetData>
    <row r="1" spans="1:5" ht="26.25">
      <c r="A1" s="117" t="s">
        <v>357</v>
      </c>
      <c r="B1" s="101"/>
      <c r="C1" s="101"/>
      <c r="D1" s="106"/>
      <c r="E1" s="102" t="e">
        <f>HLOOKUP($D$1,'Numbers and the Number System'!$F$1:$AO$2,2,FALSE)</f>
        <v>#N/A</v>
      </c>
    </row>
    <row r="2" spans="1:4" ht="26.25">
      <c r="A2" s="100"/>
      <c r="B2" s="101"/>
      <c r="C2" s="101"/>
      <c r="D2" s="103"/>
    </row>
    <row r="3" spans="1:4" ht="26.25">
      <c r="A3" s="100"/>
      <c r="B3" s="101"/>
      <c r="C3" s="101"/>
      <c r="D3" s="103"/>
    </row>
    <row r="5" spans="1:10" ht="15.75">
      <c r="A5" s="116"/>
      <c r="B5" s="114"/>
      <c r="C5" s="114"/>
      <c r="D5" s="120" t="s">
        <v>16</v>
      </c>
      <c r="E5" s="120"/>
      <c r="F5" s="120"/>
      <c r="G5" s="120" t="s">
        <v>17</v>
      </c>
      <c r="H5" s="120"/>
      <c r="I5" s="120"/>
      <c r="J5" s="120" t="s">
        <v>18</v>
      </c>
    </row>
    <row r="6" spans="1:11" ht="25.5">
      <c r="A6" s="211" t="s">
        <v>349</v>
      </c>
      <c r="B6" s="114" t="s">
        <v>266</v>
      </c>
      <c r="C6" s="114">
        <f>VLOOKUP($B6,'Using and Applying'!$B$2:$C$52,2,FALSE)</f>
        <v>34</v>
      </c>
      <c r="D6" s="121" t="s">
        <v>68</v>
      </c>
      <c r="E6" s="121" t="e">
        <f>INDEX('Using and Applying'!$F$2:$AO$52,$C6,$E$1)</f>
        <v>#N/A</v>
      </c>
      <c r="F6" s="121">
        <f>VLOOKUP($B6,'Shape, Space and Measure'!$B$2:$C$51,2,FALSE)</f>
        <v>46</v>
      </c>
      <c r="G6" s="121" t="s">
        <v>89</v>
      </c>
      <c r="H6" s="121" t="e">
        <f>INDEX('Shape, Space and Measure'!$F$2:$AO$51,$F6,$E$1)</f>
        <v>#N/A</v>
      </c>
      <c r="I6" s="121">
        <f>VLOOKUP($B6,'Handling Data'!$B$2:$C$52,2,FALSE)</f>
        <v>36</v>
      </c>
      <c r="J6" s="121" t="s">
        <v>110</v>
      </c>
      <c r="K6" s="102" t="e">
        <f>INDEX('Handling Data'!$F$2:$AO$52,$I6,$E$1)</f>
        <v>#N/A</v>
      </c>
    </row>
    <row r="7" spans="1:11" ht="25.5">
      <c r="A7" s="212"/>
      <c r="B7" s="114" t="s">
        <v>267</v>
      </c>
      <c r="C7" s="114">
        <f>VLOOKUP($B7,'Using and Applying'!$B$2:$C$52,2,FALSE)</f>
        <v>35</v>
      </c>
      <c r="D7" s="121" t="s">
        <v>69</v>
      </c>
      <c r="E7" s="121" t="e">
        <f>INDEX('Using and Applying'!$F$2:$AO$52,$C7,$E$1)</f>
        <v>#N/A</v>
      </c>
      <c r="F7" s="121">
        <f>VLOOKUP($B7,'Shape, Space and Measure'!$B$2:$C$51,2,FALSE)</f>
        <v>47</v>
      </c>
      <c r="G7" s="121" t="s">
        <v>90</v>
      </c>
      <c r="H7" s="121" t="e">
        <f>INDEX('Shape, Space and Measure'!$F$2:$AO$51,$F7,$E$1)</f>
        <v>#N/A</v>
      </c>
      <c r="I7" s="121">
        <f>VLOOKUP($B7,'Handling Data'!$B$2:$C$52,2,FALSE)</f>
        <v>37</v>
      </c>
      <c r="J7" s="121" t="s">
        <v>111</v>
      </c>
      <c r="K7" s="102" t="e">
        <f>INDEX('Handling Data'!$F$2:$AO$52,$I7,$E$1)</f>
        <v>#N/A</v>
      </c>
    </row>
    <row r="8" spans="1:11" ht="25.5">
      <c r="A8" s="212"/>
      <c r="B8" s="114" t="s">
        <v>272</v>
      </c>
      <c r="C8" s="114">
        <f>VLOOKUP($B8,'Using and Applying'!$B$2:$C$52,2,FALSE)</f>
        <v>36</v>
      </c>
      <c r="D8" s="121" t="s">
        <v>70</v>
      </c>
      <c r="E8" s="121" t="e">
        <f>INDEX('Using and Applying'!$F$2:$AO$52,$C8,$E$1)</f>
        <v>#N/A</v>
      </c>
      <c r="F8" s="121">
        <f>VLOOKUP($B8,'Shape, Space and Measure'!$B$2:$C$51,2,FALSE)</f>
        <v>48</v>
      </c>
      <c r="G8" s="121" t="s">
        <v>91</v>
      </c>
      <c r="H8" s="121" t="e">
        <f>INDEX('Shape, Space and Measure'!$F$2:$AO$51,$F8,$E$1)</f>
        <v>#N/A</v>
      </c>
      <c r="I8" s="121">
        <f>VLOOKUP($B8,'Handling Data'!$B$2:$C$52,2,FALSE)</f>
        <v>38</v>
      </c>
      <c r="J8" s="121" t="s">
        <v>112</v>
      </c>
      <c r="K8" s="102" t="e">
        <f>INDEX('Handling Data'!$F$2:$AO$52,$I8,$E$1)</f>
        <v>#N/A</v>
      </c>
    </row>
    <row r="9" spans="1:11" ht="12.75">
      <c r="A9" s="212"/>
      <c r="B9" s="114" t="s">
        <v>273</v>
      </c>
      <c r="C9" s="114">
        <f>VLOOKUP($B9,'Using and Applying'!$B$2:$C$52,2,FALSE)</f>
        <v>37</v>
      </c>
      <c r="D9" s="121" t="s">
        <v>71</v>
      </c>
      <c r="E9" s="121" t="e">
        <f>INDEX('Using and Applying'!$F$2:$AO$52,$C9,$E$1)</f>
        <v>#N/A</v>
      </c>
      <c r="F9" s="121" t="e">
        <f>VLOOKUP($B9,'Shape, Space and Measure'!$B$2:$C$51,2,FALSE)</f>
        <v>#N/A</v>
      </c>
      <c r="G9" s="121" t="s">
        <v>313</v>
      </c>
      <c r="H9" s="121" t="e">
        <f>INDEX('Shape, Space and Measure'!$F$2:$AO$51,$F9,$E$1)</f>
        <v>#N/A</v>
      </c>
      <c r="I9" s="121">
        <f>VLOOKUP($B9,'Handling Data'!$B$2:$C$52,2,FALSE)</f>
        <v>39</v>
      </c>
      <c r="J9" s="121" t="s">
        <v>113</v>
      </c>
      <c r="K9" s="102" t="e">
        <f>INDEX('Handling Data'!$F$2:$AO$52,$I9,$E$1)</f>
        <v>#N/A</v>
      </c>
    </row>
    <row r="10" spans="1:11" ht="25.5">
      <c r="A10" s="212"/>
      <c r="B10" s="114" t="s">
        <v>274</v>
      </c>
      <c r="C10" s="114">
        <f>VLOOKUP($B10,'Using and Applying'!$B$2:$C$52,2,FALSE)</f>
        <v>38</v>
      </c>
      <c r="D10" s="121" t="s">
        <v>72</v>
      </c>
      <c r="E10" s="121" t="e">
        <f>INDEX('Using and Applying'!$F$2:$AO$52,$C10,$E$1)</f>
        <v>#N/A</v>
      </c>
      <c r="F10" s="121" t="e">
        <f>VLOOKUP($B10,'Shape, Space and Measure'!$B$2:$C$51,2,FALSE)</f>
        <v>#N/A</v>
      </c>
      <c r="G10" s="121" t="s">
        <v>313</v>
      </c>
      <c r="H10" s="121" t="e">
        <f>INDEX('Shape, Space and Measure'!$F$2:$AO$51,$F10,$E$1)</f>
        <v>#N/A</v>
      </c>
      <c r="I10" s="121" t="e">
        <f>VLOOKUP($B10,'Handling Data'!$B$2:$C$52,2,FALSE)</f>
        <v>#N/A</v>
      </c>
      <c r="J10" s="121" t="s">
        <v>313</v>
      </c>
      <c r="K10" s="102" t="e">
        <f>INDEX('Handling Data'!$F$2:$AO$52,$I10,$E$1)</f>
        <v>#N/A</v>
      </c>
    </row>
    <row r="11" spans="1:11" ht="25.5">
      <c r="A11" s="212"/>
      <c r="B11" s="114" t="s">
        <v>275</v>
      </c>
      <c r="C11" s="114">
        <f>VLOOKUP($B11,'Using and Applying'!$B$2:$C$52,2,FALSE)</f>
        <v>39</v>
      </c>
      <c r="D11" s="121" t="s">
        <v>122</v>
      </c>
      <c r="E11" s="121" t="e">
        <f>INDEX('Using and Applying'!$F$2:$AO$52,$C11,$E$1)</f>
        <v>#N/A</v>
      </c>
      <c r="F11" s="121" t="e">
        <f>VLOOKUP($B11,'Shape, Space and Measure'!$B$2:$C$51,2,FALSE)</f>
        <v>#N/A</v>
      </c>
      <c r="G11" s="121" t="s">
        <v>313</v>
      </c>
      <c r="H11" s="121" t="e">
        <f>INDEX('Shape, Space and Measure'!$F$2:$AO$51,$F11,$E$1)</f>
        <v>#N/A</v>
      </c>
      <c r="I11" s="121" t="e">
        <f>VLOOKUP($B11,'Handling Data'!$B$2:$C$52,2,FALSE)</f>
        <v>#N/A</v>
      </c>
      <c r="J11" s="121" t="s">
        <v>313</v>
      </c>
      <c r="K11" s="102" t="e">
        <f>INDEX('Handling Data'!$F$2:$AO$52,$I11,$E$1)</f>
        <v>#N/A</v>
      </c>
    </row>
    <row r="12" spans="1:11" ht="12.75">
      <c r="A12" s="212"/>
      <c r="B12" s="114" t="s">
        <v>276</v>
      </c>
      <c r="C12" s="114" t="e">
        <f>VLOOKUP($B12,'Using and Applying'!$B$2:$C$52,2,FALSE)</f>
        <v>#N/A</v>
      </c>
      <c r="D12" s="121" t="s">
        <v>313</v>
      </c>
      <c r="E12" s="121" t="e">
        <f>INDEX('Using and Applying'!$F$2:$AO$52,$C12,$E$1)</f>
        <v>#N/A</v>
      </c>
      <c r="F12" s="121" t="e">
        <f>VLOOKUP($B12,'Shape, Space and Measure'!$B$2:$C$51,2,FALSE)</f>
        <v>#N/A</v>
      </c>
      <c r="G12" s="121" t="s">
        <v>313</v>
      </c>
      <c r="H12" s="121" t="e">
        <f>INDEX('Shape, Space and Measure'!$F$2:$AO$51,$F12,$E$1)</f>
        <v>#N/A</v>
      </c>
      <c r="I12" s="121" t="e">
        <f>VLOOKUP($B12,'Handling Data'!$B$2:$C$52,2,FALSE)</f>
        <v>#N/A</v>
      </c>
      <c r="J12" s="121" t="s">
        <v>313</v>
      </c>
      <c r="K12" s="102" t="e">
        <f>INDEX('Handling Data'!$F$2:$AO$52,$I12,$E$1)</f>
        <v>#N/A</v>
      </c>
    </row>
    <row r="13" spans="1:11" ht="12.75">
      <c r="A13" s="212"/>
      <c r="B13" s="114" t="s">
        <v>317</v>
      </c>
      <c r="C13" s="114" t="e">
        <f>VLOOKUP($B13,'Using and Applying'!$B$2:$C$52,2,FALSE)</f>
        <v>#N/A</v>
      </c>
      <c r="D13" s="121" t="s">
        <v>313</v>
      </c>
      <c r="E13" s="121" t="e">
        <f>INDEX('Using and Applying'!$F$2:$AO$52,$C13,$E$1)</f>
        <v>#N/A</v>
      </c>
      <c r="F13" s="121" t="e">
        <f>VLOOKUP($B13,'Shape, Space and Measure'!$B$2:$C$51,2,FALSE)</f>
        <v>#N/A</v>
      </c>
      <c r="G13" s="121" t="s">
        <v>313</v>
      </c>
      <c r="H13" s="121" t="e">
        <f>INDEX('Shape, Space and Measure'!$F$2:$AO$51,$F13,$E$1)</f>
        <v>#N/A</v>
      </c>
      <c r="I13" s="121" t="e">
        <f>VLOOKUP($B13,'Handling Data'!$B$2:$C$52,2,FALSE)</f>
        <v>#N/A</v>
      </c>
      <c r="J13" s="121" t="s">
        <v>313</v>
      </c>
      <c r="K13" s="102" t="e">
        <f>INDEX('Handling Data'!$F$2:$AO$52,$I13,$E$1)</f>
        <v>#N/A</v>
      </c>
    </row>
    <row r="14" spans="1:11" ht="12.75">
      <c r="A14" s="212"/>
      <c r="B14" s="114" t="s">
        <v>318</v>
      </c>
      <c r="C14" s="114" t="e">
        <f>VLOOKUP($B14,'Using and Applying'!$B$2:$C$52,2,FALSE)</f>
        <v>#N/A</v>
      </c>
      <c r="D14" s="121" t="s">
        <v>313</v>
      </c>
      <c r="E14" s="121" t="e">
        <f>INDEX('Using and Applying'!$F$2:$AO$52,$C14,$E$1)</f>
        <v>#N/A</v>
      </c>
      <c r="F14" s="121" t="e">
        <f>VLOOKUP($B14,'Shape, Space and Measure'!$B$2:$C$51,2,FALSE)</f>
        <v>#N/A</v>
      </c>
      <c r="G14" s="121" t="s">
        <v>313</v>
      </c>
      <c r="H14" s="121" t="e">
        <f>INDEX('Shape, Space and Measure'!$F$2:$AO$51,$F14,$E$1)</f>
        <v>#N/A</v>
      </c>
      <c r="I14" s="121" t="e">
        <f>VLOOKUP($B14,'Handling Data'!$B$2:$C$52,2,FALSE)</f>
        <v>#N/A</v>
      </c>
      <c r="J14" s="121" t="s">
        <v>313</v>
      </c>
      <c r="K14" s="102" t="e">
        <f>INDEX('Handling Data'!$F$2:$AO$52,$I14,$E$1)</f>
        <v>#N/A</v>
      </c>
    </row>
    <row r="15" spans="1:11" ht="12.75">
      <c r="A15" s="212"/>
      <c r="B15" s="114" t="s">
        <v>319</v>
      </c>
      <c r="C15" s="114" t="e">
        <f>VLOOKUP($B15,'Using and Applying'!$B$2:$C$52,2,FALSE)</f>
        <v>#N/A</v>
      </c>
      <c r="D15" s="121" t="s">
        <v>313</v>
      </c>
      <c r="E15" s="121" t="e">
        <f>INDEX('Using and Applying'!$F$2:$AO$52,$C15,$E$1)</f>
        <v>#N/A</v>
      </c>
      <c r="F15" s="121" t="e">
        <f>VLOOKUP($B15,'Shape, Space and Measure'!$B$2:$C$51,2,FALSE)</f>
        <v>#N/A</v>
      </c>
      <c r="G15" s="121" t="s">
        <v>313</v>
      </c>
      <c r="H15" s="121" t="e">
        <f>INDEX('Shape, Space and Measure'!$F$2:$AO$51,$F15,$E$1)</f>
        <v>#N/A</v>
      </c>
      <c r="I15" s="121" t="e">
        <f>VLOOKUP($B15,'Handling Data'!$B$2:$C$52,2,FALSE)</f>
        <v>#N/A</v>
      </c>
      <c r="J15" s="121" t="s">
        <v>313</v>
      </c>
      <c r="K15" s="102" t="e">
        <f>INDEX('Handling Data'!$F$2:$AO$52,$I15,$E$1)</f>
        <v>#N/A</v>
      </c>
    </row>
    <row r="16" spans="1:11" ht="38.25">
      <c r="A16" s="211" t="s">
        <v>350</v>
      </c>
      <c r="B16" s="114" t="s">
        <v>261</v>
      </c>
      <c r="C16" s="114">
        <f>VLOOKUP($B16,'Using and Applying'!$B$2:$C$52,2,FALSE)</f>
        <v>30</v>
      </c>
      <c r="D16" s="121" t="s">
        <v>64</v>
      </c>
      <c r="E16" s="121" t="e">
        <f>INDEX('Using and Applying'!$F$2:$AO$52,$C16,$E$1)</f>
        <v>#N/A</v>
      </c>
      <c r="F16" s="121">
        <f>VLOOKUP($B16,'Shape, Space and Measure'!$B$2:$C$51,2,FALSE)</f>
        <v>40</v>
      </c>
      <c r="G16" s="121" t="s">
        <v>84</v>
      </c>
      <c r="H16" s="121" t="e">
        <f>INDEX('Shape, Space and Measure'!$F$2:$AO$51,$F16,$E$1)</f>
        <v>#N/A</v>
      </c>
      <c r="I16" s="121">
        <f>VLOOKUP($B16,'Handling Data'!$B$2:$C$52,2,FALSE)</f>
        <v>30</v>
      </c>
      <c r="J16" s="121" t="s">
        <v>104</v>
      </c>
      <c r="K16" s="102" t="e">
        <f>INDEX('Handling Data'!$F$2:$AO$52,$I16,$E$1)</f>
        <v>#N/A</v>
      </c>
    </row>
    <row r="17" spans="1:11" ht="25.5">
      <c r="A17" s="212"/>
      <c r="B17" s="114" t="s">
        <v>262</v>
      </c>
      <c r="C17" s="114">
        <f>VLOOKUP($B17,'Using and Applying'!$B$2:$C$52,2,FALSE)</f>
        <v>31</v>
      </c>
      <c r="D17" s="121" t="s">
        <v>65</v>
      </c>
      <c r="E17" s="121" t="e">
        <f>INDEX('Using and Applying'!$F$2:$AO$52,$C17,$E$1)</f>
        <v>#N/A</v>
      </c>
      <c r="F17" s="121">
        <f>VLOOKUP($B17,'Shape, Space and Measure'!$B$2:$C$51,2,FALSE)</f>
        <v>41</v>
      </c>
      <c r="G17" s="121" t="s">
        <v>85</v>
      </c>
      <c r="H17" s="121" t="e">
        <f>INDEX('Shape, Space and Measure'!$F$2:$AO$51,$F17,$E$1)</f>
        <v>#N/A</v>
      </c>
      <c r="I17" s="121">
        <f>VLOOKUP($B17,'Handling Data'!$B$2:$C$52,2,FALSE)</f>
        <v>31</v>
      </c>
      <c r="J17" s="121" t="s">
        <v>105</v>
      </c>
      <c r="K17" s="102" t="e">
        <f>INDEX('Handling Data'!$F$2:$AO$52,$I17,$E$1)</f>
        <v>#N/A</v>
      </c>
    </row>
    <row r="18" spans="1:11" ht="25.5">
      <c r="A18" s="212"/>
      <c r="B18" s="114" t="s">
        <v>263</v>
      </c>
      <c r="C18" s="114">
        <f>VLOOKUP($B18,'Using and Applying'!$B$2:$C$52,2,FALSE)</f>
        <v>32</v>
      </c>
      <c r="D18" s="121" t="s">
        <v>66</v>
      </c>
      <c r="E18" s="121" t="e">
        <f>INDEX('Using and Applying'!$F$2:$AO$52,$C18,$E$1)</f>
        <v>#N/A</v>
      </c>
      <c r="F18" s="121">
        <f>VLOOKUP($B18,'Shape, Space and Measure'!$B$2:$C$51,2,FALSE)</f>
        <v>42</v>
      </c>
      <c r="G18" s="121" t="s">
        <v>86</v>
      </c>
      <c r="H18" s="121" t="e">
        <f>INDEX('Shape, Space and Measure'!$F$2:$AO$51,$F18,$E$1)</f>
        <v>#N/A</v>
      </c>
      <c r="I18" s="121">
        <f>VLOOKUP($B18,'Handling Data'!$B$2:$C$52,2,FALSE)</f>
        <v>32</v>
      </c>
      <c r="J18" s="121" t="s">
        <v>106</v>
      </c>
      <c r="K18" s="102" t="e">
        <f>INDEX('Handling Data'!$F$2:$AO$52,$I18,$E$1)</f>
        <v>#N/A</v>
      </c>
    </row>
    <row r="19" spans="1:11" ht="25.5">
      <c r="A19" s="212"/>
      <c r="B19" s="119" t="s">
        <v>264</v>
      </c>
      <c r="C19" s="114">
        <f>VLOOKUP($B19,'Using and Applying'!$B$2:$C$52,2,FALSE)</f>
        <v>33</v>
      </c>
      <c r="D19" s="121" t="s">
        <v>67</v>
      </c>
      <c r="E19" s="121" t="e">
        <f>INDEX('Using and Applying'!$F$2:$AO$52,$C19,$E$1)</f>
        <v>#N/A</v>
      </c>
      <c r="F19" s="121">
        <f>VLOOKUP($B19,'Shape, Space and Measure'!$B$2:$C$51,2,FALSE)</f>
        <v>43</v>
      </c>
      <c r="G19" s="121" t="s">
        <v>123</v>
      </c>
      <c r="H19" s="121" t="e">
        <f>INDEX('Shape, Space and Measure'!$F$2:$AO$51,$F19,$E$1)</f>
        <v>#N/A</v>
      </c>
      <c r="I19" s="121">
        <f>VLOOKUP($B19,'Handling Data'!$B$2:$C$52,2,FALSE)</f>
        <v>33</v>
      </c>
      <c r="J19" s="121" t="s">
        <v>108</v>
      </c>
      <c r="K19" s="102" t="e">
        <f>INDEX('Handling Data'!$F$2:$AO$52,$I19,$E$1)</f>
        <v>#N/A</v>
      </c>
    </row>
    <row r="20" spans="1:11" ht="25.5">
      <c r="A20" s="212"/>
      <c r="B20" s="119" t="s">
        <v>265</v>
      </c>
      <c r="C20" s="114" t="e">
        <f>VLOOKUP($B20,'Using and Applying'!$B$2:$C$52,2,FALSE)</f>
        <v>#N/A</v>
      </c>
      <c r="D20" s="121" t="s">
        <v>313</v>
      </c>
      <c r="E20" s="121" t="e">
        <f>INDEX('Using and Applying'!$F$2:$AO$52,$C20,$E$1)</f>
        <v>#N/A</v>
      </c>
      <c r="F20" s="121">
        <f>VLOOKUP($B20,'Shape, Space and Measure'!$B$2:$C$51,2,FALSE)</f>
        <v>44</v>
      </c>
      <c r="G20" s="121" t="s">
        <v>87</v>
      </c>
      <c r="H20" s="121" t="e">
        <f>INDEX('Shape, Space and Measure'!$F$2:$AO$51,$F20,$E$1)</f>
        <v>#N/A</v>
      </c>
      <c r="I20" s="121">
        <f>VLOOKUP($B20,'Handling Data'!$B$2:$C$52,2,FALSE)</f>
        <v>34</v>
      </c>
      <c r="J20" s="121" t="s">
        <v>107</v>
      </c>
      <c r="K20" s="102" t="e">
        <f>INDEX('Handling Data'!$F$2:$AO$52,$I20,$E$1)</f>
        <v>#N/A</v>
      </c>
    </row>
    <row r="21" spans="1:11" ht="25.5">
      <c r="A21" s="212"/>
      <c r="B21" s="119" t="s">
        <v>271</v>
      </c>
      <c r="C21" s="114" t="e">
        <f>VLOOKUP($B21,'Using and Applying'!$B$2:$C$52,2,FALSE)</f>
        <v>#N/A</v>
      </c>
      <c r="D21" s="121" t="s">
        <v>313</v>
      </c>
      <c r="E21" s="121" t="e">
        <f>INDEX('Using and Applying'!$F$2:$AO$52,$C21,$E$1)</f>
        <v>#N/A</v>
      </c>
      <c r="F21" s="121">
        <f>VLOOKUP($B21,'Shape, Space and Measure'!$B$2:$C$51,2,FALSE)</f>
        <v>45</v>
      </c>
      <c r="G21" s="121" t="s">
        <v>88</v>
      </c>
      <c r="H21" s="121" t="e">
        <f>INDEX('Shape, Space and Measure'!$F$2:$AO$51,$F21,$E$1)</f>
        <v>#N/A</v>
      </c>
      <c r="I21" s="121">
        <f>VLOOKUP($B21,'Handling Data'!$B$2:$C$52,2,FALSE)</f>
        <v>35</v>
      </c>
      <c r="J21" s="121" t="s">
        <v>109</v>
      </c>
      <c r="K21" s="102" t="e">
        <f>INDEX('Handling Data'!$F$2:$AO$52,$I21,$E$1)</f>
        <v>#N/A</v>
      </c>
    </row>
    <row r="22" spans="1:11" ht="12.75">
      <c r="A22" s="212"/>
      <c r="B22" s="119" t="s">
        <v>320</v>
      </c>
      <c r="C22" s="114" t="e">
        <f>VLOOKUP($B22,'Using and Applying'!$B$2:$C$52,2,FALSE)</f>
        <v>#N/A</v>
      </c>
      <c r="D22" s="121" t="s">
        <v>313</v>
      </c>
      <c r="E22" s="121" t="e">
        <f>INDEX('Using and Applying'!$F$2:$AO$52,$C22,$E$1)</f>
        <v>#N/A</v>
      </c>
      <c r="F22" s="121" t="e">
        <f>VLOOKUP($B22,'Shape, Space and Measure'!$B$2:$C$51,2,FALSE)</f>
        <v>#N/A</v>
      </c>
      <c r="G22" s="121" t="s">
        <v>313</v>
      </c>
      <c r="H22" s="121" t="e">
        <f>INDEX('Shape, Space and Measure'!$F$2:$AO$51,$F22,$E$1)</f>
        <v>#N/A</v>
      </c>
      <c r="I22" s="121" t="e">
        <f>VLOOKUP($B22,'Handling Data'!$B$2:$C$52,2,FALSE)</f>
        <v>#N/A</v>
      </c>
      <c r="J22" s="121" t="s">
        <v>313</v>
      </c>
      <c r="K22" s="102" t="e">
        <f>INDEX('Handling Data'!$F$2:$AO$52,$I22,$E$1)</f>
        <v>#N/A</v>
      </c>
    </row>
    <row r="23" spans="1:11" ht="12.75">
      <c r="A23" s="212"/>
      <c r="B23" s="119" t="s">
        <v>321</v>
      </c>
      <c r="C23" s="114" t="e">
        <f>VLOOKUP($B23,'Using and Applying'!$B$2:$C$52,2,FALSE)</f>
        <v>#N/A</v>
      </c>
      <c r="D23" s="121" t="s">
        <v>313</v>
      </c>
      <c r="E23" s="121" t="e">
        <f>INDEX('Using and Applying'!$F$2:$AO$52,$C23,$E$1)</f>
        <v>#N/A</v>
      </c>
      <c r="F23" s="121" t="e">
        <f>VLOOKUP($B23,'Shape, Space and Measure'!$B$2:$C$51,2,FALSE)</f>
        <v>#N/A</v>
      </c>
      <c r="G23" s="121" t="s">
        <v>313</v>
      </c>
      <c r="H23" s="121" t="e">
        <f>INDEX('Shape, Space and Measure'!$F$2:$AO$51,$F23,$E$1)</f>
        <v>#N/A</v>
      </c>
      <c r="I23" s="121" t="e">
        <f>VLOOKUP($B23,'Handling Data'!$B$2:$C$52,2,FALSE)</f>
        <v>#N/A</v>
      </c>
      <c r="J23" s="121" t="s">
        <v>313</v>
      </c>
      <c r="K23" s="102" t="e">
        <f>INDEX('Handling Data'!$F$2:$AO$52,$I23,$E$1)</f>
        <v>#N/A</v>
      </c>
    </row>
    <row r="24" spans="1:11" ht="12.75">
      <c r="A24" s="212"/>
      <c r="B24" s="119" t="s">
        <v>322</v>
      </c>
      <c r="C24" s="114" t="e">
        <f>VLOOKUP($B24,'Using and Applying'!$B$2:$C$52,2,FALSE)</f>
        <v>#N/A</v>
      </c>
      <c r="D24" s="121" t="s">
        <v>313</v>
      </c>
      <c r="E24" s="121" t="e">
        <f>INDEX('Using and Applying'!$F$2:$AO$52,$C24,$E$1)</f>
        <v>#N/A</v>
      </c>
      <c r="F24" s="121" t="e">
        <f>VLOOKUP($B24,'Shape, Space and Measure'!$B$2:$C$51,2,FALSE)</f>
        <v>#N/A</v>
      </c>
      <c r="G24" s="121" t="s">
        <v>313</v>
      </c>
      <c r="H24" s="121" t="e">
        <f>INDEX('Shape, Space and Measure'!$F$2:$AO$51,$F24,$E$1)</f>
        <v>#N/A</v>
      </c>
      <c r="I24" s="121" t="e">
        <f>VLOOKUP($B24,'Handling Data'!$B$2:$C$52,2,FALSE)</f>
        <v>#N/A</v>
      </c>
      <c r="J24" s="121" t="s">
        <v>313</v>
      </c>
      <c r="K24" s="102" t="e">
        <f>INDEX('Handling Data'!$F$2:$AO$52,$I24,$E$1)</f>
        <v>#N/A</v>
      </c>
    </row>
    <row r="25" spans="1:11" ht="12.75">
      <c r="A25" s="212"/>
      <c r="B25" s="114" t="s">
        <v>323</v>
      </c>
      <c r="C25" s="114" t="e">
        <f>VLOOKUP($B25,'Using and Applying'!$B$2:$C$52,2,FALSE)</f>
        <v>#N/A</v>
      </c>
      <c r="D25" s="121" t="s">
        <v>313</v>
      </c>
      <c r="E25" s="121" t="e">
        <f>INDEX('Using and Applying'!$F$2:$AO$52,$C25,$E$1)</f>
        <v>#N/A</v>
      </c>
      <c r="F25" s="121" t="e">
        <f>VLOOKUP($B25,'Shape, Space and Measure'!$B$2:$C$51,2,FALSE)</f>
        <v>#N/A</v>
      </c>
      <c r="G25" s="121" t="s">
        <v>313</v>
      </c>
      <c r="H25" s="121" t="e">
        <f>INDEX('Shape, Space and Measure'!$F$2:$AO$51,$F25,$E$1)</f>
        <v>#N/A</v>
      </c>
      <c r="I25" s="121" t="e">
        <f>VLOOKUP($B25,'Handling Data'!$B$2:$C$52,2,FALSE)</f>
        <v>#N/A</v>
      </c>
      <c r="J25" s="121" t="s">
        <v>313</v>
      </c>
      <c r="K25" s="102" t="e">
        <f>INDEX('Handling Data'!$F$2:$AO$52,$I25,$E$1)</f>
        <v>#N/A</v>
      </c>
    </row>
    <row r="26" spans="1:11" ht="38.25">
      <c r="A26" s="211" t="s">
        <v>351</v>
      </c>
      <c r="B26" s="114" t="s">
        <v>257</v>
      </c>
      <c r="C26" s="114">
        <f>VLOOKUP($B26,'Using and Applying'!$B$2:$C$52,2,FALSE)</f>
        <v>26</v>
      </c>
      <c r="D26" s="121" t="s">
        <v>60</v>
      </c>
      <c r="E26" s="121" t="e">
        <f>INDEX('Using and Applying'!$F$2:$AO$52,$C26,$E$1)</f>
        <v>#N/A</v>
      </c>
      <c r="F26" s="121">
        <f>VLOOKUP($B26,'Shape, Space and Measure'!$B$2:$C$51,2,FALSE)</f>
        <v>30</v>
      </c>
      <c r="G26" s="121" t="s">
        <v>75</v>
      </c>
      <c r="H26" s="121" t="e">
        <f>INDEX('Shape, Space and Measure'!$F$2:$AO$51,$F26,$E$1)</f>
        <v>#N/A</v>
      </c>
      <c r="I26" s="121">
        <f>VLOOKUP($B26,'Handling Data'!$B$2:$C$52,2,FALSE)</f>
        <v>25</v>
      </c>
      <c r="J26" s="121" t="s">
        <v>99</v>
      </c>
      <c r="K26" s="102" t="e">
        <f>INDEX('Handling Data'!$F$2:$AO$52,$I26,$E$1)</f>
        <v>#N/A</v>
      </c>
    </row>
    <row r="27" spans="1:11" ht="63.75">
      <c r="A27" s="212"/>
      <c r="B27" s="114" t="s">
        <v>258</v>
      </c>
      <c r="C27" s="114">
        <f>VLOOKUP($B27,'Using and Applying'!$B$2:$C$29,2,FALSE)</f>
        <v>27</v>
      </c>
      <c r="D27" s="121" t="s">
        <v>61</v>
      </c>
      <c r="E27" s="121" t="e">
        <f>INDEX('Using and Applying'!$F$2:$AO$30,$C27,$E$1)</f>
        <v>#N/A</v>
      </c>
      <c r="F27" s="121">
        <f>VLOOKUP($B27,'Shape, Space and Measure'!$B$2:$C$51,2,FALSE)</f>
        <v>31</v>
      </c>
      <c r="G27" s="121" t="s">
        <v>76</v>
      </c>
      <c r="H27" s="121" t="e">
        <f>INDEX('Shape, Space and Measure'!$F$2:$AO$51,$F27,$E$1)</f>
        <v>#N/A</v>
      </c>
      <c r="I27" s="121">
        <f>VLOOKUP($B27,'Handling Data'!$B$2:$C$52,2,FALSE)</f>
        <v>26</v>
      </c>
      <c r="J27" s="121" t="s">
        <v>100</v>
      </c>
      <c r="K27" s="102" t="e">
        <f>INDEX('Handling Data'!$F$2:$AO$52,$I27,$E$1)</f>
        <v>#N/A</v>
      </c>
    </row>
    <row r="28" spans="1:11" ht="25.5">
      <c r="A28" s="212"/>
      <c r="B28" s="114" t="s">
        <v>259</v>
      </c>
      <c r="C28" s="114">
        <f>VLOOKUP($B28,'Using and Applying'!$B$2:$C$29,2,FALSE)</f>
        <v>28</v>
      </c>
      <c r="D28" s="121" t="s">
        <v>62</v>
      </c>
      <c r="E28" s="121" t="e">
        <f>INDEX('Using and Applying'!$F$2:$AO$30,$C28,$E$1)</f>
        <v>#N/A</v>
      </c>
      <c r="F28" s="121">
        <f>VLOOKUP($B28,'Shape, Space and Measure'!$B$2:$C$51,2,FALSE)</f>
        <v>32</v>
      </c>
      <c r="G28" s="121" t="s">
        <v>77</v>
      </c>
      <c r="H28" s="121" t="e">
        <f>INDEX('Shape, Space and Measure'!$F$2:$AO$51,$F28,$E$1)</f>
        <v>#N/A</v>
      </c>
      <c r="I28" s="121">
        <f>VLOOKUP($B28,'Handling Data'!$B$2:$C$52,2,FALSE)</f>
        <v>27</v>
      </c>
      <c r="J28" s="121" t="s">
        <v>101</v>
      </c>
      <c r="K28" s="102" t="e">
        <f>INDEX('Handling Data'!$F$2:$AO$52,$I28,$E$1)</f>
        <v>#N/A</v>
      </c>
    </row>
    <row r="29" spans="1:11" ht="25.5">
      <c r="A29" s="212"/>
      <c r="B29" s="119" t="s">
        <v>260</v>
      </c>
      <c r="C29" s="114" t="e">
        <f>VLOOKUP($B29,'Using and Applying'!$B$2:$C$29,2,FALSE)</f>
        <v>#N/A</v>
      </c>
      <c r="D29" s="121"/>
      <c r="E29" s="121"/>
      <c r="F29" s="121">
        <f>VLOOKUP($B29,'Shape, Space and Measure'!$B$2:$C$51,2,FALSE)</f>
        <v>33</v>
      </c>
      <c r="G29" s="121" t="s">
        <v>116</v>
      </c>
      <c r="H29" s="121" t="e">
        <f>INDEX('Shape, Space and Measure'!$F$2:$AO$51,$F29,$E$1)</f>
        <v>#N/A</v>
      </c>
      <c r="I29" s="121">
        <f>VLOOKUP($B29,'Handling Data'!$B$2:$C$52,2,FALSE)</f>
        <v>28</v>
      </c>
      <c r="J29" s="121" t="s">
        <v>102</v>
      </c>
      <c r="K29" s="102" t="e">
        <f>INDEX('Handling Data'!$F$2:$AO$52,$I29,$E$1)</f>
        <v>#N/A</v>
      </c>
    </row>
    <row r="30" spans="1:11" ht="25.5">
      <c r="A30" s="212"/>
      <c r="B30" s="119" t="s">
        <v>270</v>
      </c>
      <c r="C30" s="114" t="e">
        <f>VLOOKUP($B30,'Using and Applying'!$B$2:$C$29,2,FALSE)</f>
        <v>#N/A</v>
      </c>
      <c r="D30" s="121"/>
      <c r="E30" s="121"/>
      <c r="F30" s="121">
        <f>VLOOKUP($B30,'Shape, Space and Measure'!$B$2:$C$51,2,FALSE)</f>
        <v>34</v>
      </c>
      <c r="G30" s="121" t="s">
        <v>78</v>
      </c>
      <c r="H30" s="121" t="e">
        <f>INDEX('Shape, Space and Measure'!$F$2:$AO$51,$F30,$E$1)</f>
        <v>#N/A</v>
      </c>
      <c r="I30" s="121">
        <f>VLOOKUP($B30,'Handling Data'!$B$2:$C$52,2,FALSE)</f>
        <v>29</v>
      </c>
      <c r="J30" s="121" t="s">
        <v>103</v>
      </c>
      <c r="K30" s="102" t="e">
        <f>INDEX('Handling Data'!$F$2:$AO$52,$I30,$E$1)</f>
        <v>#N/A</v>
      </c>
    </row>
    <row r="31" spans="1:11" ht="12.75">
      <c r="A31" s="212"/>
      <c r="B31" s="119" t="s">
        <v>279</v>
      </c>
      <c r="C31" s="114" t="e">
        <f>VLOOKUP($B31,'Using and Applying'!$B$2:$C$29,2,FALSE)</f>
        <v>#N/A</v>
      </c>
      <c r="D31" s="121"/>
      <c r="E31" s="121"/>
      <c r="F31" s="121">
        <f>VLOOKUP($B31,'Shape, Space and Measure'!$B$2:$C$51,2,FALSE)</f>
        <v>35</v>
      </c>
      <c r="G31" s="121" t="s">
        <v>79</v>
      </c>
      <c r="H31" s="121" t="e">
        <f>INDEX('Shape, Space and Measure'!$F$2:$AO$51,$F31,$E$1)</f>
        <v>#N/A</v>
      </c>
      <c r="I31" s="121" t="e">
        <f>VLOOKUP($B31,'Handling Data'!$B$2:$C$52,2,FALSE)</f>
        <v>#N/A</v>
      </c>
      <c r="J31" s="121"/>
      <c r="K31" s="102" t="e">
        <f>INDEX('Handling Data'!$F$2:$AO$52,$I31,$E$1)</f>
        <v>#N/A</v>
      </c>
    </row>
    <row r="32" spans="1:11" ht="12.75">
      <c r="A32" s="212"/>
      <c r="B32" s="119" t="s">
        <v>280</v>
      </c>
      <c r="C32" s="114" t="e">
        <f>VLOOKUP($B32,'Using and Applying'!$B$2:$C$29,2,FALSE)</f>
        <v>#N/A</v>
      </c>
      <c r="D32" s="121"/>
      <c r="E32" s="121"/>
      <c r="F32" s="121">
        <f>VLOOKUP($B32,'Shape, Space and Measure'!$B$2:$C$51,2,FALSE)</f>
        <v>36</v>
      </c>
      <c r="G32" s="121" t="s">
        <v>80</v>
      </c>
      <c r="H32" s="121" t="e">
        <f>INDEX('Shape, Space and Measure'!$F$2:$AO$51,$F32,$E$1)</f>
        <v>#N/A</v>
      </c>
      <c r="I32" s="121" t="e">
        <f>VLOOKUP($B32,'Handling Data'!$B$2:$C$52,2,FALSE)</f>
        <v>#N/A</v>
      </c>
      <c r="J32" s="121"/>
      <c r="K32" s="102" t="e">
        <f>INDEX('Handling Data'!$F$2:$AO$52,$I32,$E$1)</f>
        <v>#N/A</v>
      </c>
    </row>
    <row r="33" spans="1:11" ht="12.75">
      <c r="A33" s="212"/>
      <c r="B33" s="119" t="s">
        <v>281</v>
      </c>
      <c r="C33" s="114" t="e">
        <f>VLOOKUP($B33,'Using and Applying'!$B$2:$C$29,2,FALSE)</f>
        <v>#N/A</v>
      </c>
      <c r="D33" s="121"/>
      <c r="E33" s="121"/>
      <c r="F33" s="121">
        <f>VLOOKUP($B33,'Shape, Space and Measure'!$B$2:$C$51,2,FALSE)</f>
        <v>37</v>
      </c>
      <c r="G33" s="121" t="s">
        <v>81</v>
      </c>
      <c r="H33" s="121" t="e">
        <f>INDEX('Shape, Space and Measure'!$F$2:$AO$51,$F33,$E$1)</f>
        <v>#N/A</v>
      </c>
      <c r="I33" s="121" t="e">
        <f>VLOOKUP($B33,'Handling Data'!$B$2:$C$52,2,FALSE)</f>
        <v>#N/A</v>
      </c>
      <c r="J33" s="121"/>
      <c r="K33" s="102" t="e">
        <f>INDEX('Handling Data'!$F$2:$AO$52,$I33,$E$1)</f>
        <v>#N/A</v>
      </c>
    </row>
    <row r="34" spans="1:11" ht="25.5">
      <c r="A34" s="212"/>
      <c r="B34" s="119" t="s">
        <v>282</v>
      </c>
      <c r="C34" s="114" t="e">
        <f>VLOOKUP($B34,'Using and Applying'!$B$2:$C$29,2,FALSE)</f>
        <v>#N/A</v>
      </c>
      <c r="D34" s="121"/>
      <c r="E34" s="121"/>
      <c r="F34" s="121">
        <f>VLOOKUP($B34,'Shape, Space and Measure'!$B$2:$C$51,2,FALSE)</f>
        <v>38</v>
      </c>
      <c r="G34" s="121" t="s">
        <v>82</v>
      </c>
      <c r="H34" s="121" t="e">
        <f>INDEX('Shape, Space and Measure'!$F$2:$AO$51,$F34,$E$1)</f>
        <v>#N/A</v>
      </c>
      <c r="I34" s="121" t="e">
        <f>VLOOKUP($B34,'Handling Data'!$B$2:$C$52,2,FALSE)</f>
        <v>#N/A</v>
      </c>
      <c r="J34" s="121"/>
      <c r="K34" s="102" t="e">
        <f>INDEX('Handling Data'!$F$2:$AO$52,$I34,$E$1)</f>
        <v>#N/A</v>
      </c>
    </row>
    <row r="35" spans="1:11" ht="25.5">
      <c r="A35" s="212"/>
      <c r="B35" s="114" t="s">
        <v>283</v>
      </c>
      <c r="C35" s="114" t="e">
        <f>VLOOKUP($B35,'Using and Applying'!$B$2:$C$29,2,FALSE)</f>
        <v>#N/A</v>
      </c>
      <c r="D35" s="121" t="s">
        <v>313</v>
      </c>
      <c r="E35" s="121" t="e">
        <f>INDEX('Using and Applying'!$F$2:$AO$30,$C35,$E$1)</f>
        <v>#N/A</v>
      </c>
      <c r="F35" s="121">
        <f>VLOOKUP($B35,'Shape, Space and Measure'!$B$2:$C$51,2,FALSE)</f>
        <v>39</v>
      </c>
      <c r="G35" s="121" t="s">
        <v>83</v>
      </c>
      <c r="H35" s="121" t="e">
        <f>INDEX('Shape, Space and Measure'!$F$2:$AO$51,$F35,$E$1)</f>
        <v>#N/A</v>
      </c>
      <c r="I35" s="121" t="e">
        <f>VLOOKUP($B35,'Handling Data'!$B$2:$C$52,2,FALSE)</f>
        <v>#N/A</v>
      </c>
      <c r="J35" s="121" t="s">
        <v>102</v>
      </c>
      <c r="K35" s="102" t="e">
        <f>INDEX('Handling Data'!$F$2:$AO$52,$I35,$E$1)</f>
        <v>#N/A</v>
      </c>
    </row>
    <row r="36" spans="1:11" ht="12.75">
      <c r="A36" s="211" t="s">
        <v>352</v>
      </c>
      <c r="B36" s="114" t="s">
        <v>251</v>
      </c>
      <c r="C36" s="114">
        <f>VLOOKUP($B36,'Using and Applying'!$B$2:$C$29,2,FALSE)</f>
        <v>21</v>
      </c>
      <c r="D36" s="121" t="s">
        <v>225</v>
      </c>
      <c r="E36" s="121" t="e">
        <f>INDEX('Using and Applying'!$F$2:$AO$30,$C36,$E$1)</f>
        <v>#N/A</v>
      </c>
      <c r="F36" s="121">
        <f>VLOOKUP($B36,'Shape, Space and Measure'!$B$2:$C$51,2,FALSE)</f>
        <v>23</v>
      </c>
      <c r="G36" s="121" t="s">
        <v>211</v>
      </c>
      <c r="H36" s="121" t="e">
        <f>INDEX('Shape, Space and Measure'!$F$2:$AO$51,$F36,$E$1)</f>
        <v>#N/A</v>
      </c>
      <c r="I36" s="121">
        <f>VLOOKUP($B36,'Handling Data'!$B$2:$C$52,2,FALSE)</f>
        <v>18</v>
      </c>
      <c r="J36" s="121" t="s">
        <v>218</v>
      </c>
      <c r="K36" s="102" t="e">
        <f>INDEX('Handling Data'!$F$2:$AO$52,$I36,$E$1)</f>
        <v>#N/A</v>
      </c>
    </row>
    <row r="37" spans="1:11" ht="12.75">
      <c r="A37" s="212"/>
      <c r="B37" s="114" t="s">
        <v>252</v>
      </c>
      <c r="C37" s="114">
        <f>VLOOKUP($B37,'Using and Applying'!$B$2:$C$29,2,FALSE)</f>
        <v>22</v>
      </c>
      <c r="D37" s="121" t="s">
        <v>226</v>
      </c>
      <c r="E37" s="121" t="e">
        <f>INDEX('Using and Applying'!$F$2:$AO$30,$C37,$E$1)</f>
        <v>#N/A</v>
      </c>
      <c r="F37" s="121">
        <f>VLOOKUP($B37,'Shape, Space and Measure'!$B$2:$C$51,2,FALSE)</f>
        <v>24</v>
      </c>
      <c r="G37" s="121" t="s">
        <v>212</v>
      </c>
      <c r="H37" s="121" t="e">
        <f>INDEX('Shape, Space and Measure'!$F$2:$AO$51,$F37,$E$1)</f>
        <v>#N/A</v>
      </c>
      <c r="I37" s="121">
        <f>VLOOKUP($B37,'Handling Data'!$B$2:$C$52,2,FALSE)</f>
        <v>19</v>
      </c>
      <c r="J37" s="121" t="s">
        <v>219</v>
      </c>
      <c r="K37" s="102" t="e">
        <f>INDEX('Handling Data'!$F$2:$AO$52,$I37,$E$1)</f>
        <v>#N/A</v>
      </c>
    </row>
    <row r="38" spans="1:11" ht="12.75">
      <c r="A38" s="212"/>
      <c r="B38" s="114" t="s">
        <v>253</v>
      </c>
      <c r="C38" s="114">
        <f>VLOOKUP($B38,'Using and Applying'!$B$2:$C$29,2,FALSE)</f>
        <v>23</v>
      </c>
      <c r="D38" s="121" t="s">
        <v>227</v>
      </c>
      <c r="E38" s="121" t="e">
        <f>INDEX('Using and Applying'!$F$2:$AO$30,$C38,$E$1)</f>
        <v>#N/A</v>
      </c>
      <c r="F38" s="121">
        <f>VLOOKUP($B38,'Shape, Space and Measure'!$B$2:$C$51,2,FALSE)</f>
        <v>25</v>
      </c>
      <c r="G38" s="121" t="s">
        <v>213</v>
      </c>
      <c r="H38" s="121" t="e">
        <f>INDEX('Shape, Space and Measure'!$F$2:$AO$51,$F38,$E$1)</f>
        <v>#N/A</v>
      </c>
      <c r="I38" s="121">
        <f>VLOOKUP($B38,'Handling Data'!$B$2:$C$52,2,FALSE)</f>
        <v>20</v>
      </c>
      <c r="J38" s="121" t="s">
        <v>220</v>
      </c>
      <c r="K38" s="102" t="e">
        <f>INDEX('Handling Data'!$F$2:$AO$52,$I38,$E$1)</f>
        <v>#N/A</v>
      </c>
    </row>
    <row r="39" spans="1:11" ht="25.5">
      <c r="A39" s="212"/>
      <c r="B39" s="114" t="s">
        <v>254</v>
      </c>
      <c r="C39" s="114">
        <f>VLOOKUP($B39,'Using and Applying'!$B$2:$C$29,2,FALSE)</f>
        <v>24</v>
      </c>
      <c r="D39" s="121" t="s">
        <v>228</v>
      </c>
      <c r="E39" s="121" t="e">
        <f>INDEX('Using and Applying'!$F$2:$AO$30,$C39,$E$1)</f>
        <v>#N/A</v>
      </c>
      <c r="F39" s="121">
        <f>VLOOKUP($B39,'Shape, Space and Measure'!$B$2:$C$51,2,FALSE)</f>
        <v>26</v>
      </c>
      <c r="G39" s="121" t="s">
        <v>214</v>
      </c>
      <c r="H39" s="121" t="e">
        <f>INDEX('Shape, Space and Measure'!$F$2:$AO$51,$F39,$E$1)</f>
        <v>#N/A</v>
      </c>
      <c r="I39" s="121">
        <f>VLOOKUP($B39,'Handling Data'!$B$2:$C$52,2,FALSE)</f>
        <v>21</v>
      </c>
      <c r="J39" s="121" t="s">
        <v>221</v>
      </c>
      <c r="K39" s="102" t="e">
        <f>INDEX('Handling Data'!$F$2:$AO$52,$I39,$E$1)</f>
        <v>#N/A</v>
      </c>
    </row>
    <row r="40" spans="1:11" ht="12.75">
      <c r="A40" s="212"/>
      <c r="B40" s="114" t="s">
        <v>255</v>
      </c>
      <c r="C40" s="114">
        <f>VLOOKUP($B40,'Using and Applying'!$B$2:$C$29,2,FALSE)</f>
        <v>25</v>
      </c>
      <c r="D40" s="121" t="s">
        <v>229</v>
      </c>
      <c r="E40" s="121" t="e">
        <f>INDEX('Using and Applying'!$F$2:$AO$30,$C40,$E$1)</f>
        <v>#N/A</v>
      </c>
      <c r="F40" s="121">
        <f>VLOOKUP($B40,'Shape, Space and Measure'!$B$2:$C$51,2,FALSE)</f>
        <v>27</v>
      </c>
      <c r="G40" s="121" t="s">
        <v>215</v>
      </c>
      <c r="H40" s="121" t="e">
        <f>INDEX('Shape, Space and Measure'!$F$2:$AO$51,$F40,$E$1)</f>
        <v>#N/A</v>
      </c>
      <c r="I40" s="121">
        <f>VLOOKUP($B40,'Handling Data'!$B$2:$C$52,2,FALSE)</f>
        <v>22</v>
      </c>
      <c r="J40" s="121" t="s">
        <v>222</v>
      </c>
      <c r="K40" s="102" t="e">
        <f>INDEX('Handling Data'!$F$2:$AO$52,$I40,$E$1)</f>
        <v>#N/A</v>
      </c>
    </row>
    <row r="41" spans="1:11" ht="12.75">
      <c r="A41" s="212"/>
      <c r="B41" s="114" t="s">
        <v>256</v>
      </c>
      <c r="C41" s="114" t="e">
        <f>VLOOKUP($B41,'Using and Applying'!$B$2:$C$29,2,FALSE)</f>
        <v>#N/A</v>
      </c>
      <c r="D41" s="121" t="s">
        <v>313</v>
      </c>
      <c r="E41" s="121" t="e">
        <f>INDEX('Using and Applying'!$F$2:$AO$30,$C41,$E$1)</f>
        <v>#N/A</v>
      </c>
      <c r="F41" s="121">
        <f>VLOOKUP($B41,'Shape, Space and Measure'!$B$2:$C$51,2,FALSE)</f>
        <v>28</v>
      </c>
      <c r="G41" s="121" t="s">
        <v>313</v>
      </c>
      <c r="H41" s="121" t="e">
        <f>INDEX('Shape, Space and Measure'!$F$2:$AO$51,$F41,$E$1)</f>
        <v>#N/A</v>
      </c>
      <c r="I41" s="121">
        <f>VLOOKUP($B41,'Handling Data'!$B$2:$C$52,2,FALSE)</f>
        <v>23</v>
      </c>
      <c r="J41" s="121" t="s">
        <v>223</v>
      </c>
      <c r="K41" s="102" t="e">
        <f>INDEX('Handling Data'!$F$2:$AO$52,$I41,$E$1)</f>
        <v>#N/A</v>
      </c>
    </row>
    <row r="42" spans="1:11" ht="12.75">
      <c r="A42" s="212"/>
      <c r="B42" s="114" t="s">
        <v>278</v>
      </c>
      <c r="C42" s="114" t="e">
        <f>VLOOKUP($B42,'Using and Applying'!$B$2:$C$29,2,FALSE)</f>
        <v>#N/A</v>
      </c>
      <c r="D42" s="121" t="s">
        <v>313</v>
      </c>
      <c r="E42" s="121" t="e">
        <f>INDEX('Using and Applying'!$F$2:$AO$30,$C42,$E$1)</f>
        <v>#N/A</v>
      </c>
      <c r="F42" s="121">
        <f>VLOOKUP($B42,'Shape, Space and Measure'!$B$2:$C$51,2,FALSE)</f>
        <v>29</v>
      </c>
      <c r="G42" s="121" t="s">
        <v>313</v>
      </c>
      <c r="H42" s="121" t="e">
        <f>INDEX('Shape, Space and Measure'!$F$2:$AO$51,$F42,$E$1)</f>
        <v>#N/A</v>
      </c>
      <c r="I42" s="121">
        <f>VLOOKUP($B42,'Handling Data'!$B$2:$C$52,2,FALSE)</f>
        <v>24</v>
      </c>
      <c r="J42" s="121" t="s">
        <v>224</v>
      </c>
      <c r="K42" s="102" t="e">
        <f>INDEX('Handling Data'!$F$2:$AO$52,$I42,$E$1)</f>
        <v>#N/A</v>
      </c>
    </row>
    <row r="43" spans="1:11" ht="12.75">
      <c r="A43" s="211" t="s">
        <v>353</v>
      </c>
      <c r="B43" s="114" t="s">
        <v>245</v>
      </c>
      <c r="C43" s="114">
        <f>VLOOKUP($B43,'Using and Applying'!$B$2:$C$29,2,FALSE)</f>
        <v>17</v>
      </c>
      <c r="D43" s="121" t="s">
        <v>194</v>
      </c>
      <c r="E43" s="121" t="e">
        <f>INDEX('Using and Applying'!$F$2:$AO$30,$C43,$E$1)</f>
        <v>#N/A</v>
      </c>
      <c r="F43" s="121">
        <f>VLOOKUP($B43,'Shape, Space and Measure'!$B$2:$C$51,2,FALSE)</f>
        <v>17</v>
      </c>
      <c r="G43" s="121" t="s">
        <v>187</v>
      </c>
      <c r="H43" s="121" t="e">
        <f>INDEX('Shape, Space and Measure'!$F$2:$AO$51,$F43,$E$1)</f>
        <v>#N/A</v>
      </c>
      <c r="I43" s="121">
        <f>VLOOKUP($B43,'Handling Data'!$B$2:$C$52,2,FALSE)</f>
        <v>13</v>
      </c>
      <c r="J43" s="121" t="s">
        <v>96</v>
      </c>
      <c r="K43" s="102" t="e">
        <f>INDEX('Handling Data'!$F$2:$AO$52,$I43,$E$1)</f>
        <v>#N/A</v>
      </c>
    </row>
    <row r="44" spans="1:11" ht="25.5">
      <c r="A44" s="212"/>
      <c r="B44" s="114" t="s">
        <v>246</v>
      </c>
      <c r="C44" s="114">
        <f>VLOOKUP($B44,'Using and Applying'!$B$2:$C$29,2,FALSE)</f>
        <v>18</v>
      </c>
      <c r="D44" s="121" t="s">
        <v>195</v>
      </c>
      <c r="E44" s="121" t="e">
        <f>INDEX('Using and Applying'!$F$2:$AO$30,$C44,$E$1)</f>
        <v>#N/A</v>
      </c>
      <c r="F44" s="121">
        <f>VLOOKUP($B44,'Shape, Space and Measure'!$B$2:$C$51,2,FALSE)</f>
        <v>18</v>
      </c>
      <c r="G44" s="121" t="s">
        <v>74</v>
      </c>
      <c r="H44" s="121" t="e">
        <f>INDEX('Shape, Space and Measure'!$F$2:$AO$51,$F44,$E$1)</f>
        <v>#N/A</v>
      </c>
      <c r="I44" s="121">
        <f>VLOOKUP($B44,'Handling Data'!$B$2:$C$52,2,FALSE)</f>
        <v>14</v>
      </c>
      <c r="J44" s="121" t="s">
        <v>192</v>
      </c>
      <c r="K44" s="102" t="e">
        <f>INDEX('Handling Data'!$F$2:$AO$52,$I44,$E$1)</f>
        <v>#N/A</v>
      </c>
    </row>
    <row r="45" spans="1:11" ht="25.5">
      <c r="A45" s="212"/>
      <c r="B45" s="114" t="s">
        <v>247</v>
      </c>
      <c r="C45" s="114">
        <f>VLOOKUP($B45,'Using and Applying'!$B$2:$C$29,2,FALSE)</f>
        <v>19</v>
      </c>
      <c r="D45" s="121" t="s">
        <v>196</v>
      </c>
      <c r="E45" s="121" t="e">
        <f>INDEX('Using and Applying'!$F$2:$AO$30,$C45,$E$1)</f>
        <v>#N/A</v>
      </c>
      <c r="F45" s="121">
        <f>VLOOKUP($B45,'Shape, Space and Measure'!$B$2:$C$51,2,FALSE)</f>
        <v>19</v>
      </c>
      <c r="G45" s="121" t="s">
        <v>188</v>
      </c>
      <c r="H45" s="121" t="e">
        <f>INDEX('Shape, Space and Measure'!$F$2:$AO$51,$F45,$E$1)</f>
        <v>#N/A</v>
      </c>
      <c r="I45" s="121">
        <f>VLOOKUP($B45,'Handling Data'!$B$2:$C$52,2,FALSE)</f>
        <v>15</v>
      </c>
      <c r="J45" s="121" t="s">
        <v>193</v>
      </c>
      <c r="K45" s="102" t="e">
        <f>INDEX('Handling Data'!$F$2:$AO$52,$I45,$E$1)</f>
        <v>#N/A</v>
      </c>
    </row>
    <row r="46" spans="1:11" ht="12.75">
      <c r="A46" s="212"/>
      <c r="B46" s="114" t="s">
        <v>248</v>
      </c>
      <c r="C46" s="114">
        <f>VLOOKUP($B46,'Using and Applying'!$B$2:$C$29,2,FALSE)</f>
        <v>20</v>
      </c>
      <c r="D46" s="121" t="s">
        <v>197</v>
      </c>
      <c r="E46" s="121" t="e">
        <f>INDEX('Using and Applying'!$F$2:$AO$30,$C46,$E$1)</f>
        <v>#N/A</v>
      </c>
      <c r="F46" s="121">
        <f>VLOOKUP($B46,'Shape, Space and Measure'!$B$2:$C$51,2,FALSE)</f>
        <v>20</v>
      </c>
      <c r="G46" s="121" t="s">
        <v>189</v>
      </c>
      <c r="H46" s="121" t="e">
        <f>INDEX('Shape, Space and Measure'!$F$2:$AO$51,$F46,$E$1)</f>
        <v>#N/A</v>
      </c>
      <c r="I46" s="121">
        <f>VLOOKUP($B46,'Handling Data'!$B$2:$C$52,2,FALSE)</f>
        <v>16</v>
      </c>
      <c r="J46" s="121" t="s">
        <v>97</v>
      </c>
      <c r="K46" s="102" t="e">
        <f>INDEX('Handling Data'!$F$2:$AO$52,$I46,$E$1)</f>
        <v>#N/A</v>
      </c>
    </row>
    <row r="47" spans="1:11" ht="12.75">
      <c r="A47" s="212"/>
      <c r="B47" s="114" t="s">
        <v>249</v>
      </c>
      <c r="C47" s="114" t="e">
        <f>VLOOKUP($B47,'Using and Applying'!$B$2:$C$29,2,FALSE)</f>
        <v>#N/A</v>
      </c>
      <c r="D47" s="121" t="s">
        <v>313</v>
      </c>
      <c r="E47" s="121" t="e">
        <f>INDEX('Using and Applying'!$F$2:$AO$30,$C47,$E$1)</f>
        <v>#N/A</v>
      </c>
      <c r="F47" s="121">
        <f>VLOOKUP($B47,'Shape, Space and Measure'!$B$2:$C$51,2,FALSE)</f>
        <v>21</v>
      </c>
      <c r="G47" s="121" t="s">
        <v>190</v>
      </c>
      <c r="H47" s="121" t="e">
        <f>INDEX('Shape, Space and Measure'!$F$2:$AO$51,$F47,$E$1)</f>
        <v>#N/A</v>
      </c>
      <c r="I47" s="121">
        <f>VLOOKUP($B47,'Handling Data'!$B$2:$C$52,2,FALSE)</f>
        <v>17</v>
      </c>
      <c r="J47" s="121" t="s">
        <v>98</v>
      </c>
      <c r="K47" s="102" t="e">
        <f>INDEX('Handling Data'!$F$2:$AO$52,$I47,$E$1)</f>
        <v>#N/A</v>
      </c>
    </row>
    <row r="48" spans="1:11" ht="12.75">
      <c r="A48" s="212"/>
      <c r="B48" s="114" t="s">
        <v>250</v>
      </c>
      <c r="C48" s="114" t="e">
        <f>VLOOKUP($B48,'Using and Applying'!$B$2:$C$29,2,FALSE)</f>
        <v>#N/A</v>
      </c>
      <c r="D48" s="121" t="s">
        <v>313</v>
      </c>
      <c r="E48" s="121" t="e">
        <f>INDEX('Using and Applying'!$F$2:$AO$30,$C48,$E$1)</f>
        <v>#N/A</v>
      </c>
      <c r="F48" s="121">
        <f>VLOOKUP($B48,'Shape, Space and Measure'!$B$2:$C$51,2,FALSE)</f>
        <v>22</v>
      </c>
      <c r="G48" s="121" t="s">
        <v>191</v>
      </c>
      <c r="H48" s="121" t="e">
        <f>INDEX('Shape, Space and Measure'!$F$2:$AO$51,$F48,$E$1)</f>
        <v>#N/A</v>
      </c>
      <c r="I48" s="121" t="e">
        <f>VLOOKUP($B48,'Handling Data'!$B$2:$C$52,2,FALSE)</f>
        <v>#N/A</v>
      </c>
      <c r="J48" s="121" t="s">
        <v>313</v>
      </c>
      <c r="K48" s="102" t="e">
        <f>INDEX('Handling Data'!$F$2:$AO$52,$I48,$E$1)</f>
        <v>#N/A</v>
      </c>
    </row>
    <row r="49" spans="1:11" ht="12.75">
      <c r="A49" s="211" t="s">
        <v>354</v>
      </c>
      <c r="B49" s="114" t="s">
        <v>239</v>
      </c>
      <c r="C49" s="114">
        <f>VLOOKUP($B49,'Using and Applying'!$B$2:$C$29,2,FALSE)</f>
        <v>11</v>
      </c>
      <c r="D49" s="121" t="s">
        <v>173</v>
      </c>
      <c r="E49" s="121" t="e">
        <f>INDEX('Using and Applying'!$F$2:$AO$30,$C49,$E$1)</f>
        <v>#N/A</v>
      </c>
      <c r="F49" s="121">
        <f>VLOOKUP($B49,'Shape, Space and Measure'!$B$2:$C$51,2,FALSE)</f>
        <v>11</v>
      </c>
      <c r="G49" s="121" t="s">
        <v>165</v>
      </c>
      <c r="H49" s="121" t="e">
        <f>INDEX('Shape, Space and Measure'!$F$2:$AO$51,$F49,$E$1)</f>
        <v>#N/A</v>
      </c>
      <c r="I49" s="121">
        <f>VLOOKUP($B49,'Handling Data'!$B$2:$C$52,2,FALSE)</f>
        <v>9</v>
      </c>
      <c r="J49" s="121" t="s">
        <v>171</v>
      </c>
      <c r="K49" s="102" t="e">
        <f>INDEX('Handling Data'!$F$2:$AO$52,$I49,$E$1)</f>
        <v>#N/A</v>
      </c>
    </row>
    <row r="50" spans="1:11" ht="25.5">
      <c r="A50" s="212"/>
      <c r="B50" s="114" t="s">
        <v>240</v>
      </c>
      <c r="C50" s="114">
        <f>VLOOKUP($B50,'Using and Applying'!$B$2:$C$29,2,FALSE)</f>
        <v>12</v>
      </c>
      <c r="D50" s="121" t="s">
        <v>174</v>
      </c>
      <c r="E50" s="121" t="e">
        <f>INDEX('Using and Applying'!$F$2:$AO$30,$C50,$E$1)</f>
        <v>#N/A</v>
      </c>
      <c r="F50" s="121">
        <f>VLOOKUP($B50,'Shape, Space and Measure'!$B$2:$C$51,2,FALSE)</f>
        <v>12</v>
      </c>
      <c r="G50" s="121" t="s">
        <v>166</v>
      </c>
      <c r="H50" s="121" t="e">
        <f>INDEX('Shape, Space and Measure'!$F$2:$AO$51,$F50,$E$1)</f>
        <v>#N/A</v>
      </c>
      <c r="I50" s="121">
        <f>VLOOKUP($B50,'Handling Data'!$B$2:$C$52,2,FALSE)</f>
        <v>10</v>
      </c>
      <c r="J50" s="121" t="s">
        <v>95</v>
      </c>
      <c r="K50" s="102" t="e">
        <f>INDEX('Handling Data'!$F$2:$AO$52,$I50,$E$1)</f>
        <v>#N/A</v>
      </c>
    </row>
    <row r="51" spans="1:11" ht="12.75">
      <c r="A51" s="212"/>
      <c r="B51" s="114" t="s">
        <v>241</v>
      </c>
      <c r="C51" s="114">
        <f>VLOOKUP($B51,'Using and Applying'!$B$2:$C$29,2,FALSE)</f>
        <v>13</v>
      </c>
      <c r="D51" s="121" t="s">
        <v>175</v>
      </c>
      <c r="E51" s="121" t="e">
        <f>INDEX('Using and Applying'!$F$2:$AO$30,$C51,$E$1)</f>
        <v>#N/A</v>
      </c>
      <c r="F51" s="121">
        <f>VLOOKUP($B51,'Shape, Space and Measure'!$B$2:$C$51,2,FALSE)</f>
        <v>13</v>
      </c>
      <c r="G51" s="121" t="s">
        <v>167</v>
      </c>
      <c r="H51" s="121" t="e">
        <f>INDEX('Shape, Space and Measure'!$F$2:$AO$29,$F51,$E$1)</f>
        <v>#N/A</v>
      </c>
      <c r="I51" s="121">
        <f>VLOOKUP($B51,'Handling Data'!$B$2:$C$29,2,FALSE)</f>
        <v>11</v>
      </c>
      <c r="J51" s="121" t="s">
        <v>172</v>
      </c>
      <c r="K51" s="102" t="e">
        <f>INDEX('Handling Data'!$F$2:$AO$30,$I51,$E$1)</f>
        <v>#N/A</v>
      </c>
    </row>
    <row r="52" spans="1:11" ht="12.75">
      <c r="A52" s="212"/>
      <c r="B52" s="114" t="s">
        <v>242</v>
      </c>
      <c r="C52" s="114">
        <f>VLOOKUP($B52,'Using and Applying'!$B$2:$C$29,2,FALSE)</f>
        <v>14</v>
      </c>
      <c r="D52" s="121" t="s">
        <v>58</v>
      </c>
      <c r="E52" s="121" t="e">
        <f>INDEX('Using and Applying'!$F$2:$AO$30,$C52,$E$1)</f>
        <v>#N/A</v>
      </c>
      <c r="F52" s="121">
        <f>VLOOKUP($B52,'Shape, Space and Measure'!$B$2:$C$51,2,FALSE)</f>
        <v>14</v>
      </c>
      <c r="G52" s="121" t="s">
        <v>168</v>
      </c>
      <c r="H52" s="121" t="e">
        <f>INDEX('Shape, Space and Measure'!$F$2:$AO$29,$F52,$E$1)</f>
        <v>#N/A</v>
      </c>
      <c r="I52" s="121">
        <f>VLOOKUP($B52,'Handling Data'!$B$2:$C$29,2,FALSE)</f>
        <v>12</v>
      </c>
      <c r="J52" s="121" t="s">
        <v>94</v>
      </c>
      <c r="K52" s="102" t="e">
        <f>INDEX('Handling Data'!$F$2:$AO$30,$I52,$E$1)</f>
        <v>#N/A</v>
      </c>
    </row>
    <row r="53" spans="1:11" ht="25.5">
      <c r="A53" s="212"/>
      <c r="B53" s="114" t="s">
        <v>243</v>
      </c>
      <c r="C53" s="114">
        <f>VLOOKUP($B53,'Using and Applying'!$B$2:$C$29,2,FALSE)</f>
        <v>15</v>
      </c>
      <c r="D53" s="121" t="s">
        <v>59</v>
      </c>
      <c r="E53" s="121" t="e">
        <f>INDEX('Using and Applying'!$F$2:$AO$30,$C53,$E$1)</f>
        <v>#N/A</v>
      </c>
      <c r="F53" s="121">
        <f>VLOOKUP($B53,'Shape, Space and Measure'!$B$2:$C$51,2,FALSE)</f>
        <v>15</v>
      </c>
      <c r="G53" s="121" t="s">
        <v>169</v>
      </c>
      <c r="H53" s="121" t="e">
        <f>INDEX('Shape, Space and Measure'!$F$2:$AO$29,$F53,$E$1)</f>
        <v>#N/A</v>
      </c>
      <c r="I53" s="121" t="e">
        <f>VLOOKUP($B53,'Handling Data'!$B$2:$C$29,2,FALSE)</f>
        <v>#N/A</v>
      </c>
      <c r="J53" s="121" t="s">
        <v>313</v>
      </c>
      <c r="K53" s="102" t="e">
        <f>INDEX('Handling Data'!$F$2:$AO$30,$I53,$E$1)</f>
        <v>#N/A</v>
      </c>
    </row>
    <row r="54" spans="1:11" ht="12.75">
      <c r="A54" s="212"/>
      <c r="B54" s="114" t="s">
        <v>244</v>
      </c>
      <c r="C54" s="114">
        <f>VLOOKUP($B54,'Using and Applying'!$B$2:$C$29,2,FALSE)</f>
        <v>16</v>
      </c>
      <c r="D54" s="121" t="s">
        <v>176</v>
      </c>
      <c r="E54" s="121" t="e">
        <f>INDEX('Using and Applying'!$F$2:$AO$30,$C54,$E$1)</f>
        <v>#N/A</v>
      </c>
      <c r="F54" s="121">
        <f>VLOOKUP($B54,'Shape, Space and Measure'!$B$2:$C$51,2,FALSE)</f>
        <v>16</v>
      </c>
      <c r="G54" s="121" t="s">
        <v>170</v>
      </c>
      <c r="H54" s="121" t="e">
        <f>INDEX('Shape, Space and Measure'!$F$2:$AO$29,$F54,$E$1)</f>
        <v>#N/A</v>
      </c>
      <c r="I54" s="121" t="e">
        <f>VLOOKUP($B54,'Handling Data'!$B$2:$C$29,2,FALSE)</f>
        <v>#N/A</v>
      </c>
      <c r="J54" s="121" t="s">
        <v>313</v>
      </c>
      <c r="K54" s="102" t="e">
        <f>INDEX('Handling Data'!$F$2:$AO$30,$I54,$E$1)</f>
        <v>#N/A</v>
      </c>
    </row>
    <row r="55" spans="1:11" ht="12.75">
      <c r="A55" s="211" t="s">
        <v>355</v>
      </c>
      <c r="B55" s="114" t="s">
        <v>234</v>
      </c>
      <c r="C55" s="114">
        <f>VLOOKUP($B55,'Using and Applying'!$B$2:$C$29,2,FALSE)</f>
        <v>6</v>
      </c>
      <c r="D55" s="121" t="s">
        <v>56</v>
      </c>
      <c r="E55" s="121" t="e">
        <f>INDEX('Using and Applying'!$F$2:$AO$30,$C55,$E$1)</f>
        <v>#N/A</v>
      </c>
      <c r="F55" s="121">
        <f>VLOOKUP($B55,'Shape, Space and Measure'!$B$2:$C$51,2,FALSE)</f>
        <v>5</v>
      </c>
      <c r="G55" s="121" t="s">
        <v>73</v>
      </c>
      <c r="H55" s="121" t="e">
        <f>INDEX('Shape, Space and Measure'!$F$2:$AO$29,$F55,$E$1)</f>
        <v>#N/A</v>
      </c>
      <c r="I55" s="121">
        <f>VLOOKUP($B55,'Handling Data'!$B$2:$C$29,2,FALSE)</f>
        <v>4</v>
      </c>
      <c r="J55" s="121" t="s">
        <v>92</v>
      </c>
      <c r="K55" s="102" t="e">
        <f>INDEX('Handling Data'!$F$2:$AO$30,$I55,$E$1)</f>
        <v>#N/A</v>
      </c>
    </row>
    <row r="56" spans="1:11" ht="12.75">
      <c r="A56" s="212"/>
      <c r="B56" s="114" t="s">
        <v>235</v>
      </c>
      <c r="C56" s="114">
        <f>VLOOKUP($B56,'Using and Applying'!$B$2:$C$29,2,FALSE)</f>
        <v>7</v>
      </c>
      <c r="D56" s="121" t="s">
        <v>152</v>
      </c>
      <c r="E56" s="121" t="e">
        <f>INDEX('Using and Applying'!$F$2:$AO$30,$C56,$E$1)</f>
        <v>#N/A</v>
      </c>
      <c r="F56" s="121">
        <f>VLOOKUP($B56,'Shape, Space and Measure'!$B$2:$C$51,2,FALSE)</f>
        <v>6</v>
      </c>
      <c r="G56" s="121" t="s">
        <v>144</v>
      </c>
      <c r="H56" s="121" t="e">
        <f>INDEX('Shape, Space and Measure'!$F$2:$AO$29,$F56,$E$1)</f>
        <v>#N/A</v>
      </c>
      <c r="I56" s="121">
        <f>VLOOKUP($B56,'Handling Data'!$B$2:$C$29,2,FALSE)</f>
        <v>5</v>
      </c>
      <c r="J56" s="121" t="s">
        <v>93</v>
      </c>
      <c r="K56" s="102" t="e">
        <f>INDEX('Handling Data'!$F$2:$AO$30,$I56,$E$1)</f>
        <v>#N/A</v>
      </c>
    </row>
    <row r="57" spans="1:11" ht="12.75">
      <c r="A57" s="212"/>
      <c r="B57" s="114" t="s">
        <v>236</v>
      </c>
      <c r="C57" s="114">
        <f>VLOOKUP($B57,'Using and Applying'!$B$2:$C$29,2,FALSE)</f>
        <v>8</v>
      </c>
      <c r="D57" s="121" t="s">
        <v>153</v>
      </c>
      <c r="E57" s="121" t="e">
        <f>INDEX('Using and Applying'!$F$2:$AO$30,$C57,$E$1)</f>
        <v>#N/A</v>
      </c>
      <c r="F57" s="121">
        <f>VLOOKUP($B57,'Shape, Space and Measure'!$B$2:$C$51,2,FALSE)</f>
        <v>7</v>
      </c>
      <c r="G57" s="121" t="s">
        <v>145</v>
      </c>
      <c r="H57" s="121" t="e">
        <f>INDEX('Shape, Space and Measure'!$F$2:$AO$29,$F57,$E$1)</f>
        <v>#N/A</v>
      </c>
      <c r="I57" s="121">
        <f>VLOOKUP($B57,'Handling Data'!$B$2:$C$29,2,FALSE)</f>
        <v>6</v>
      </c>
      <c r="J57" s="121" t="s">
        <v>149</v>
      </c>
      <c r="K57" s="102" t="e">
        <f>INDEX('Handling Data'!$F$2:$AO$30,$I57,$E$1)</f>
        <v>#N/A</v>
      </c>
    </row>
    <row r="58" spans="1:11" ht="25.5">
      <c r="A58" s="212"/>
      <c r="B58" s="114" t="s">
        <v>237</v>
      </c>
      <c r="C58" s="114">
        <f>VLOOKUP($B58,'Using and Applying'!$B$2:$C$29,2,FALSE)</f>
        <v>9</v>
      </c>
      <c r="D58" s="121" t="s">
        <v>154</v>
      </c>
      <c r="E58" s="121" t="e">
        <f>INDEX('Using and Applying'!$F$2:$AO$30,$C58,$E$1)</f>
        <v>#N/A</v>
      </c>
      <c r="F58" s="121">
        <f>VLOOKUP($B58,'Shape, Space and Measure'!$B$2:$C$51,2,FALSE)</f>
        <v>8</v>
      </c>
      <c r="G58" s="121" t="s">
        <v>146</v>
      </c>
      <c r="H58" s="121" t="e">
        <f>INDEX('Shape, Space and Measure'!$F$2:$AO$29,$F58,$E$1)</f>
        <v>#N/A</v>
      </c>
      <c r="I58" s="121">
        <f>VLOOKUP($B58,'Handling Data'!$B$2:$C$29,2,FALSE)</f>
        <v>7</v>
      </c>
      <c r="J58" s="121" t="s">
        <v>150</v>
      </c>
      <c r="K58" s="102" t="e">
        <f>INDEX('Handling Data'!$F$2:$AO$30,$I58,$E$1)</f>
        <v>#N/A</v>
      </c>
    </row>
    <row r="59" spans="1:11" ht="25.5">
      <c r="A59" s="212"/>
      <c r="B59" s="114" t="s">
        <v>238</v>
      </c>
      <c r="C59" s="114">
        <f>VLOOKUP($B59,'Using and Applying'!$B$2:$C$29,2,FALSE)</f>
        <v>10</v>
      </c>
      <c r="D59" s="121" t="s">
        <v>57</v>
      </c>
      <c r="E59" s="121" t="e">
        <f>INDEX('Using and Applying'!$F$2:$AO$30,$C59,$E$1)</f>
        <v>#N/A</v>
      </c>
      <c r="F59" s="121">
        <f>VLOOKUP($B59,'Shape, Space and Measure'!$B$2:$C$51,2,FALSE)</f>
        <v>9</v>
      </c>
      <c r="G59" s="121" t="s">
        <v>147</v>
      </c>
      <c r="H59" s="121" t="e">
        <f>INDEX('Shape, Space and Measure'!$F$2:$AO$29,$F59,$E$1)</f>
        <v>#N/A</v>
      </c>
      <c r="I59" s="121">
        <f>VLOOKUP($B59,'Handling Data'!$B$2:$C$29,2,FALSE)</f>
        <v>8</v>
      </c>
      <c r="J59" s="121" t="s">
        <v>151</v>
      </c>
      <c r="K59" s="102" t="e">
        <f>INDEX('Handling Data'!$F$2:$AO$30,$I59,$E$1)</f>
        <v>#N/A</v>
      </c>
    </row>
    <row r="60" spans="1:11" ht="12.75">
      <c r="A60" s="212"/>
      <c r="B60" s="114" t="s">
        <v>277</v>
      </c>
      <c r="C60" s="114" t="e">
        <f>VLOOKUP($B60,'Using and Applying'!$B$2:$C$29,2,FALSE)</f>
        <v>#N/A</v>
      </c>
      <c r="D60" s="121" t="s">
        <v>313</v>
      </c>
      <c r="E60" s="121" t="e">
        <f>INDEX('Using and Applying'!$F$2:$AO$30,$C60,$E$1)</f>
        <v>#N/A</v>
      </c>
      <c r="F60" s="121">
        <f>VLOOKUP($B60,'Shape, Space and Measure'!$B$2:$C$51,2,FALSE)</f>
        <v>10</v>
      </c>
      <c r="G60" s="121" t="s">
        <v>148</v>
      </c>
      <c r="H60" s="121" t="e">
        <f>INDEX('Shape, Space and Measure'!$F$2:$AO$29,$F60,$E$1)</f>
        <v>#N/A</v>
      </c>
      <c r="I60" s="121" t="e">
        <f>VLOOKUP($B60,'Handling Data'!$B$2:$C$29,2,FALSE)</f>
        <v>#N/A</v>
      </c>
      <c r="J60" s="121" t="s">
        <v>313</v>
      </c>
      <c r="K60" s="102" t="e">
        <f>INDEX('Handling Data'!$F$2:$AO$30,$I60,$E$1)</f>
        <v>#N/A</v>
      </c>
    </row>
    <row r="61" spans="1:11" ht="12.75">
      <c r="A61" s="211" t="s">
        <v>356</v>
      </c>
      <c r="B61" s="114" t="s">
        <v>233</v>
      </c>
      <c r="C61" s="114">
        <f>VLOOKUP($B61,'Using and Applying'!$B$2:$C$29,2,FALSE)</f>
        <v>1</v>
      </c>
      <c r="D61" s="121" t="s">
        <v>344</v>
      </c>
      <c r="E61" s="121" t="e">
        <f>INDEX('Using and Applying'!$F$2:$AO$30,$C61,$E$1)</f>
        <v>#N/A</v>
      </c>
      <c r="F61" s="121">
        <f>VLOOKUP($B61,'Shape, Space and Measure'!$B$2:$C$51,2,FALSE)</f>
        <v>1</v>
      </c>
      <c r="G61" s="121" t="str">
        <f>'Shape, Space and Measure'!D2</f>
        <v>Use everyday language to describe properties of 2-D and 3-D shapes</v>
      </c>
      <c r="H61" s="121" t="e">
        <f>INDEX('Shape, Space and Measure'!$F$2:$AO$29,$F61,$E$1)</f>
        <v>#N/A</v>
      </c>
      <c r="I61" s="121">
        <f>VLOOKUP($B61,'Handling Data'!$B$2:$C$29,2,FALSE)</f>
        <v>1</v>
      </c>
      <c r="J61" s="121" t="s">
        <v>341</v>
      </c>
      <c r="K61" s="102" t="e">
        <f>INDEX('Handling Data'!$F$2:$AO$30,$I61,$E$1)</f>
        <v>#N/A</v>
      </c>
    </row>
    <row r="62" spans="1:11" ht="12.75">
      <c r="A62" s="212"/>
      <c r="B62" s="114" t="s">
        <v>268</v>
      </c>
      <c r="C62" s="114">
        <f>VLOOKUP($B62,'Using and Applying'!$B$2:$C$29,2,FALSE)</f>
        <v>2</v>
      </c>
      <c r="D62" s="121" t="s">
        <v>345</v>
      </c>
      <c r="E62" s="121" t="e">
        <f>INDEX('Using and Applying'!$F$2:$AO$30,$C62,$E$1)</f>
        <v>#N/A</v>
      </c>
      <c r="F62" s="121">
        <f>VLOOKUP($B62,'Shape, Space and Measure'!$B$2:$C$51,2,FALSE)</f>
        <v>2</v>
      </c>
      <c r="G62" s="121" t="str">
        <f>'Shape, Space and Measure'!D3</f>
        <v>Use everyday language to describe positions of 2-D and 3-D shapes</v>
      </c>
      <c r="H62" s="121" t="e">
        <f>INDEX('Shape, Space and Measure'!$F$2:$AO$29,$F62,$E$1)</f>
        <v>#N/A</v>
      </c>
      <c r="I62" s="121">
        <f>VLOOKUP($B62,'Handling Data'!$B$2:$C$29,2,FALSE)</f>
        <v>2</v>
      </c>
      <c r="J62" s="121" t="s">
        <v>342</v>
      </c>
      <c r="K62" s="102" t="e">
        <f>INDEX('Handling Data'!$F$2:$AO$30,$I62,$E$1)</f>
        <v>#N/A</v>
      </c>
    </row>
    <row r="63" spans="1:11" ht="12.75">
      <c r="A63" s="212"/>
      <c r="B63" s="114" t="s">
        <v>269</v>
      </c>
      <c r="C63" s="114">
        <v>3</v>
      </c>
      <c r="D63" s="121" t="s">
        <v>346</v>
      </c>
      <c r="E63" s="121" t="e">
        <f>INDEX('Using and Applying'!$F$2:$AO$30,$C63,$E$1)</f>
        <v>#N/A</v>
      </c>
      <c r="F63" s="121">
        <f>VLOOKUP($B63,'Shape, Space and Measure'!$B$2:$C$51,2,FALSE)</f>
        <v>3</v>
      </c>
      <c r="G63" s="121" t="s">
        <v>340</v>
      </c>
      <c r="H63" s="121"/>
      <c r="I63" s="121">
        <f>VLOOKUP($B63,'Handling Data'!$B$2:$C$29,2,FALSE)</f>
        <v>3</v>
      </c>
      <c r="J63" s="121" t="s">
        <v>343</v>
      </c>
      <c r="K63" s="102" t="e">
        <f>INDEX('Handling Data'!$F$2:$AO$30,$I63,$E$1)</f>
        <v>#N/A</v>
      </c>
    </row>
    <row r="64" spans="1:11" ht="12.75">
      <c r="A64" s="212"/>
      <c r="B64" s="114" t="s">
        <v>365</v>
      </c>
      <c r="C64" s="114">
        <v>4</v>
      </c>
      <c r="D64" s="121" t="s">
        <v>347</v>
      </c>
      <c r="E64" s="121" t="e">
        <f>INDEX('Using and Applying'!$F$2:$AO$30,$C64,$E$1)</f>
        <v>#N/A</v>
      </c>
      <c r="F64" s="121">
        <f>VLOOKUP($B64,'Shape, Space and Measure'!$B$2:$C$51,2,FALSE)</f>
        <v>4</v>
      </c>
      <c r="G64" s="121" t="s">
        <v>125</v>
      </c>
      <c r="H64" s="121"/>
      <c r="I64" s="121" t="e">
        <f>VLOOKUP($B64,'Handling Data'!$B$2:$C$29,2,FALSE)</f>
        <v>#N/A</v>
      </c>
      <c r="J64" s="121"/>
      <c r="K64" s="102" t="e">
        <f>INDEX('Handling Data'!$F$2:$AO$30,$I64,$E$1)</f>
        <v>#N/A</v>
      </c>
    </row>
    <row r="65" spans="1:11" ht="12.75">
      <c r="A65" s="212"/>
      <c r="B65" s="114" t="s">
        <v>366</v>
      </c>
      <c r="C65" s="114">
        <v>5</v>
      </c>
      <c r="D65" s="121" t="s">
        <v>348</v>
      </c>
      <c r="E65" s="121" t="e">
        <f>INDEX('Using and Applying'!$F$2:$AO$30,$C65,$E$1)</f>
        <v>#N/A</v>
      </c>
      <c r="F65" s="121" t="e">
        <f>VLOOKUP($B65,'Shape, Space and Measure'!$B$2:$C$51,2,FALSE)</f>
        <v>#N/A</v>
      </c>
      <c r="G65" s="121"/>
      <c r="H65" s="121" t="e">
        <f>INDEX('Shape, Space and Measure'!$F$2:$AO$29,$F65,$E$1)</f>
        <v>#N/A</v>
      </c>
      <c r="I65" s="121" t="e">
        <f>VLOOKUP($B65,'Handling Data'!$B$2:$C$29,2,FALSE)</f>
        <v>#N/A</v>
      </c>
      <c r="J65" s="121" t="s">
        <v>313</v>
      </c>
      <c r="K65" s="102" t="e">
        <f>INDEX('Handling Data'!$F$2:$AO$30,$I65,$E$1)</f>
        <v>#N/A</v>
      </c>
    </row>
  </sheetData>
  <sheetProtection password="DFCF" sheet="1" objects="1" scenarios="1"/>
  <mergeCells count="8">
    <mergeCell ref="A6:A15"/>
    <mergeCell ref="A16:A25"/>
    <mergeCell ref="A26:A35"/>
    <mergeCell ref="A36:A42"/>
    <mergeCell ref="A43:A48"/>
    <mergeCell ref="A49:A54"/>
    <mergeCell ref="A55:A60"/>
    <mergeCell ref="A61:A65"/>
  </mergeCells>
  <conditionalFormatting sqref="D6:J65">
    <cfRule type="expression" priority="1" dxfId="0" stopIfTrue="1">
      <formula>E6="y"</formula>
    </cfRule>
    <cfRule type="expression" priority="2" dxfId="3" stopIfTrue="1">
      <formula>E6="I"</formula>
    </cfRule>
    <cfRule type="expression" priority="3" dxfId="1" stopIfTrue="1">
      <formula>E6="n"</formula>
    </cfRule>
  </conditionalFormatting>
  <dataValidations count="2">
    <dataValidation type="list" allowBlank="1" showInputMessage="1" showErrorMessage="1" sqref="D1">
      <formula1>name</formula1>
    </dataValidation>
    <dataValidation type="whole" allowBlank="1" showInputMessage="1" showErrorMessage="1" sqref="D2:D3">
      <formula1>2</formula1>
      <formula2>8</formula2>
    </dataValidation>
  </dataValidations>
  <printOptions/>
  <pageMargins left="0.75" right="0.75" top="1" bottom="1" header="0.5" footer="0.5"/>
  <pageSetup fitToHeight="1" fitToWidth="1" horizontalDpi="200" verticalDpi="200" orientation="landscape" paperSize="9" scale="36" r:id="rId4"/>
  <drawing r:id="rId3"/>
  <legacyDrawing r:id="rId2"/>
</worksheet>
</file>

<file path=xl/worksheets/sheet12.xml><?xml version="1.0" encoding="utf-8"?>
<worksheet xmlns="http://schemas.openxmlformats.org/spreadsheetml/2006/main" xmlns:r="http://schemas.openxmlformats.org/officeDocument/2006/relationships">
  <dimension ref="A1:K57"/>
  <sheetViews>
    <sheetView zoomScale="60" zoomScaleNormal="60" workbookViewId="0" topLeftCell="A1">
      <selection activeCell="A1" sqref="A1"/>
    </sheetView>
  </sheetViews>
  <sheetFormatPr defaultColWidth="9.140625" defaultRowHeight="12.75"/>
  <cols>
    <col min="1" max="1" width="30.7109375" style="77" customWidth="1"/>
    <col min="2" max="2" width="3.00390625" style="77" hidden="1" customWidth="1"/>
    <col min="3" max="3" width="8.8515625" style="77" hidden="1" customWidth="1"/>
    <col min="4" max="4" width="86.140625" style="77" customWidth="1"/>
    <col min="5" max="6" width="5.140625" style="77" hidden="1" customWidth="1"/>
    <col min="7" max="7" width="107.7109375" style="77" customWidth="1"/>
    <col min="8" max="9" width="5.7109375" style="77" hidden="1" customWidth="1"/>
    <col min="10" max="10" width="92.57421875" style="77" bestFit="1" customWidth="1"/>
    <col min="11" max="11" width="9.140625" style="77" hidden="1" customWidth="1"/>
    <col min="12" max="16384" width="9.140625" style="77" customWidth="1"/>
  </cols>
  <sheetData>
    <row r="1" spans="1:5" ht="26.25">
      <c r="A1" s="107" t="s">
        <v>325</v>
      </c>
      <c r="B1" s="74"/>
      <c r="C1" s="74"/>
      <c r="D1" s="106" t="s">
        <v>378</v>
      </c>
      <c r="E1" s="77">
        <f>HLOOKUP($D$1,'Numbers and the Number System'!$F$1:$AO$2,2,FALSE)</f>
        <v>5</v>
      </c>
    </row>
    <row r="2" spans="1:4" ht="26.25">
      <c r="A2" s="107" t="s">
        <v>326</v>
      </c>
      <c r="B2" s="74"/>
      <c r="C2" s="74"/>
      <c r="D2" s="106">
        <v>4</v>
      </c>
    </row>
    <row r="3" spans="1:4" ht="26.25">
      <c r="A3" s="76"/>
      <c r="B3" s="74"/>
      <c r="C3" s="74"/>
      <c r="D3" s="75"/>
    </row>
    <row r="4" ht="13.5" thickBot="1"/>
    <row r="5" spans="1:10" ht="18.75" thickBot="1">
      <c r="A5" s="77" t="s">
        <v>378</v>
      </c>
      <c r="D5" s="84" t="s">
        <v>232</v>
      </c>
      <c r="E5" s="85"/>
      <c r="F5" s="85"/>
      <c r="G5" s="84" t="s">
        <v>14</v>
      </c>
      <c r="H5" s="85"/>
      <c r="I5" s="85"/>
      <c r="J5" s="84" t="s">
        <v>15</v>
      </c>
    </row>
    <row r="6" spans="1:11" ht="13.5" customHeight="1" thickBot="1">
      <c r="A6" s="213">
        <f>$D$2-2</f>
        <v>2</v>
      </c>
      <c r="B6" s="77" t="str">
        <f>CONCATENATE($D$2-2,"a")</f>
        <v>2a</v>
      </c>
      <c r="C6" s="77">
        <f>VLOOKUP($B6,'Numbers and the Number System'!$B$3:$C$29,2,FALSE)</f>
        <v>5</v>
      </c>
      <c r="D6" s="86" t="str">
        <f>IF(ISERROR(INDEX('Numbers and the Number System'!$D$3:$D$29,C6)),"",INDEX('Numbers and the Number System'!$D$3:$D$29,C6))</f>
        <v>Count sets of objects reliably</v>
      </c>
      <c r="E6" s="87">
        <f>INDEX('Numbers and the Number System'!$F$3:$AO$45,$C6,$E$1)</f>
        <v>0</v>
      </c>
      <c r="F6" s="87">
        <f>VLOOKUP($B6,Calculating!$B$2:$C$54,2,FALSE)</f>
        <v>7</v>
      </c>
      <c r="G6" s="86" t="str">
        <f>IF(ISERROR(INDEX(Calculating!$D$2:$D$54,F6)),"",INDEX(Calculating!$D$2:$D$54,F6))</f>
        <v>Use the knowledge that subtraction is the inverse of addition and understand halving as a way of ‘undoing’ doubling and vice versa</v>
      </c>
      <c r="H6" s="89">
        <f>INDEX(Calculating!$F$2:$AO$45,$F6,$E$1)</f>
        <v>0</v>
      </c>
      <c r="I6" s="87">
        <f>VLOOKUP($B6,Algebra!$B$2:$C$50,2,FALSE)</f>
        <v>1</v>
      </c>
      <c r="J6" s="86" t="str">
        <f>IF(ISERROR(INDEX(Algebra!$D$2:$D$50,I6)),"",INDEX(Algebra!$D$2:$D$50,I6))</f>
        <v>Recognise sequences of numbers, including odd and even numbers</v>
      </c>
      <c r="K6" s="77">
        <f>INDEX(Algebra!$F$2:$AO$28,$I6,$E$1)</f>
        <v>0</v>
      </c>
    </row>
    <row r="7" spans="1:11" ht="13.5" customHeight="1" thickBot="1">
      <c r="A7" s="214"/>
      <c r="B7" s="77" t="str">
        <f>CONCATENATE($D$2-2,"b")</f>
        <v>2b</v>
      </c>
      <c r="C7" s="77">
        <f>VLOOKUP($B7,'Numbers and the Number System'!$B$3:$C$29,2,FALSE)</f>
        <v>6</v>
      </c>
      <c r="D7" s="86" t="str">
        <f>IF(ISERROR(INDEX('Numbers and the Number System'!$D$3:$D$29,C7)),"",INDEX('Numbers and the Number System'!$D$3:$D$29,C7))</f>
        <v>Begin to understand the place value of each digit; use this to order numbers up to 100</v>
      </c>
      <c r="E7" s="87">
        <f>INDEX('Numbers and the Number System'!$F$3:$AO$45,$C7,$E$1)</f>
        <v>0</v>
      </c>
      <c r="F7" s="87">
        <f>VLOOKUP($B7,Calculating!$B$2:$C$54,2,FALSE)</f>
        <v>8</v>
      </c>
      <c r="G7" s="86" t="str">
        <f>IF(ISERROR(INDEX(Calculating!$D$2:$D$54,F7)),"",INDEX(Calculating!$D$2:$D$54,F7))</f>
        <v>Use mental recall of addition and subtraction facts to 10</v>
      </c>
      <c r="H7" s="89">
        <f>INDEX(Calculating!$F$2:$AO$45,$F7,$E$1)</f>
        <v>0</v>
      </c>
      <c r="I7" s="87" t="e">
        <f>VLOOKUP($B7,Algebra!$B$2:$C$50,2,FALSE)</f>
        <v>#N/A</v>
      </c>
      <c r="J7" s="86">
        <f>IF(ISERROR(INDEX(Algebra!$D$2:$D$50,I7)),"",INDEX(Algebra!$D$2:$D$50,I7))</f>
      </c>
      <c r="K7" s="77" t="e">
        <f>INDEX(Algebra!$F$2:$AO$28,$I7,$E$1)</f>
        <v>#N/A</v>
      </c>
    </row>
    <row r="8" spans="1:11" ht="13.5" customHeight="1" thickBot="1">
      <c r="A8" s="214"/>
      <c r="B8" s="77" t="str">
        <f>CONCATENATE($D$2-2,"c")</f>
        <v>2c</v>
      </c>
      <c r="C8" s="77">
        <f>VLOOKUP($B8,'Numbers and the Number System'!$B$3:$C$29,2,FALSE)</f>
        <v>7</v>
      </c>
      <c r="D8" s="86" t="str">
        <f>IF(ISERROR(INDEX('Numbers and the Number System'!$D$3:$D$29,C8)),"",INDEX('Numbers and the Number System'!$D$3:$D$29,C8))</f>
        <v>Begin to use halves and quarters and relate the concept of half of a small quantity to the concept of half of a shape</v>
      </c>
      <c r="E8" s="87">
        <f>INDEX('Numbers and the Number System'!$F$3:$AO$45,$C8,$E$1)</f>
        <v>0</v>
      </c>
      <c r="F8" s="87">
        <f>VLOOKUP($B8,Calculating!$B$2:$C$54,2,FALSE)</f>
        <v>9</v>
      </c>
      <c r="G8" s="86" t="str">
        <f>IF(ISERROR(INDEX(Calculating!$D$2:$D$54,F8)),"",INDEX(Calculating!$D$2:$D$54,F8))</f>
        <v>Use mental calculation strategies to solve number problems including those involving money and measures</v>
      </c>
      <c r="H8" s="89">
        <f>INDEX(Calculating!$F$2:$AO$45,$F8,$E$1)</f>
        <v>0</v>
      </c>
      <c r="I8" s="87" t="e">
        <f>VLOOKUP($B8,Algebra!$B$2:$C$50,2,FALSE)</f>
        <v>#N/A</v>
      </c>
      <c r="J8" s="86">
        <f>IF(ISERROR(INDEX(Algebra!$D$2:$D$50,I8)),"",INDEX(Algebra!$D$2:$D$50,I8))</f>
      </c>
      <c r="K8" s="77" t="e">
        <f>INDEX(Algebra!$F$2:$AO$28,$I8,$E$1)</f>
        <v>#N/A</v>
      </c>
    </row>
    <row r="9" spans="1:11" ht="26.25" customHeight="1" thickBot="1">
      <c r="A9" s="214"/>
      <c r="B9" s="77" t="str">
        <f>CONCATENATE($D$2-2,"d")</f>
        <v>2d</v>
      </c>
      <c r="C9" s="77" t="e">
        <f>VLOOKUP($B9,'Numbers and the Number System'!$B$3:$C$29,2,FALSE)</f>
        <v>#N/A</v>
      </c>
      <c r="D9" s="86">
        <f>IF(ISERROR(INDEX('Numbers and the Number System'!$D$3:$D$29,C9)),"",INDEX('Numbers and the Number System'!$D$3:$D$29,C9))</f>
      </c>
      <c r="E9" s="87" t="e">
        <f>INDEX('Numbers and the Number System'!$F$3:$AO$45,$C9,$E$1)</f>
        <v>#N/A</v>
      </c>
      <c r="F9" s="88">
        <f>VLOOKUP($B9,Calculating!$B$2:$C$54,2,FALSE)</f>
        <v>10</v>
      </c>
      <c r="G9" s="86" t="str">
        <f>IF(ISERROR(INDEX(Calculating!$D$2:$D$54,F9)),"",INDEX(Calculating!$D$2:$D$54,F9))</f>
        <v>Record their work in writing</v>
      </c>
      <c r="H9" s="89">
        <f>INDEX(Calculating!$F$2:$AO$45,$F9,$E$1)</f>
        <v>0</v>
      </c>
      <c r="I9" s="88" t="e">
        <f>VLOOKUP($B9,Algebra!$B$2:$C$50,2,FALSE)</f>
        <v>#N/A</v>
      </c>
      <c r="J9" s="86">
        <f>IF(ISERROR(INDEX(Algebra!$D$2:$D$50,I9)),"",INDEX(Algebra!$D$2:$D$50,I9))</f>
      </c>
      <c r="K9" s="77" t="e">
        <f>INDEX(Algebra!$F$2:$AO$28,$I9,$E$1)</f>
        <v>#N/A</v>
      </c>
    </row>
    <row r="10" spans="1:11" ht="13.5" customHeight="1" thickBot="1">
      <c r="A10" s="214"/>
      <c r="B10" s="77" t="str">
        <f>CONCATENATE($D$2-2,"e")</f>
        <v>2e</v>
      </c>
      <c r="C10" s="77" t="e">
        <f>VLOOKUP($B10,'Numbers and the Number System'!$B$3:$C$29,2,FALSE)</f>
        <v>#N/A</v>
      </c>
      <c r="D10" s="82">
        <f>IF(ISERROR(INDEX('Numbers and the Number System'!$D$3:$D$29,C10)),"",INDEX('Numbers and the Number System'!$D$3:$D$29,C10))</f>
      </c>
      <c r="E10" s="87" t="e">
        <f>INDEX('Numbers and the Number System'!$F$3:$AO$45,$C10,$E$1)</f>
        <v>#N/A</v>
      </c>
      <c r="F10" s="89">
        <f>VLOOKUP($B10,Calculating!$B$2:$C$54,2,FALSE)</f>
        <v>11</v>
      </c>
      <c r="G10" s="86" t="str">
        <f>IF(ISERROR(INDEX(Calculating!$D$2:$D$54,F10)),"",INDEX(Calculating!$D$2:$D$54,F10))</f>
        <v>Choose the appropriate operation when solving addition and subtraction problems</v>
      </c>
      <c r="H10" s="89">
        <f>INDEX(Calculating!$F$2:$AO$45,$F10,$E$1)</f>
        <v>0</v>
      </c>
      <c r="I10" s="89" t="e">
        <f>VLOOKUP($B10,Algebra!$B$2:$C$50,2,FALSE)</f>
        <v>#N/A</v>
      </c>
      <c r="J10" s="86">
        <f>IF(ISERROR(INDEX(Algebra!$D$2:$D$50,I10)),"",INDEX(Algebra!$D$2:$D$50,I10))</f>
      </c>
      <c r="K10" s="77" t="e">
        <f>INDEX(Algebra!$F$2:$AO$28,$I10,$E$1)</f>
        <v>#N/A</v>
      </c>
    </row>
    <row r="11" spans="1:11" ht="13.5" customHeight="1" thickBot="1">
      <c r="A11" s="215"/>
      <c r="B11" s="77" t="str">
        <f>CONCATENATE($D$2-2,"f")</f>
        <v>2f</v>
      </c>
      <c r="C11" s="77" t="e">
        <f>VLOOKUP($B11,'Numbers and the Number System'!$B$3:$C$29,2,FALSE)</f>
        <v>#N/A</v>
      </c>
      <c r="D11" s="86">
        <f>IF(ISERROR(INDEX('Numbers and the Number System'!$D$3:$D$29,C11)),"",INDEX('Numbers and the Number System'!$D$3:$D$29,C11))</f>
      </c>
      <c r="E11" s="87" t="e">
        <f>INDEX('Numbers and the Number System'!$F$3:$AO$45,$C11,$E$1)</f>
        <v>#N/A</v>
      </c>
      <c r="F11" s="89" t="e">
        <f>VLOOKUP($B11,Calculating!$B$2:$C$54,2,FALSE)</f>
        <v>#N/A</v>
      </c>
      <c r="G11" s="86">
        <f>IF(ISERROR(INDEX(Calculating!$D$2:$D$54,F11)),"",INDEX(Calculating!$D$2:$D$54,F11))</f>
      </c>
      <c r="H11" s="89" t="e">
        <f>INDEX(Calculating!$F$2:$AO$45,$F11,$E$1)</f>
        <v>#N/A</v>
      </c>
      <c r="I11" s="89" t="e">
        <f>VLOOKUP($B11,Algebra!$B$2:$C$50,2,FALSE)</f>
        <v>#N/A</v>
      </c>
      <c r="J11" s="86">
        <f>IF(ISERROR(INDEX(Algebra!$D$2:$D$50,I11)),"",INDEX(Algebra!$D$2:$D$50,I11))</f>
      </c>
      <c r="K11" s="77" t="e">
        <f>INDEX(Algebra!$F$2:$AO$28,$I11,$E$1)</f>
        <v>#N/A</v>
      </c>
    </row>
    <row r="12" spans="1:11" ht="13.5" customHeight="1" thickBot="1">
      <c r="A12" s="213">
        <f>$D$2-1</f>
        <v>3</v>
      </c>
      <c r="B12" s="77" t="str">
        <f>CONCATENATE($D$2-1,"a")</f>
        <v>3a</v>
      </c>
      <c r="C12" s="77">
        <f>VLOOKUP($B12,'Numbers and the Number System'!$B$3:$C$29,2,FALSE)</f>
        <v>8</v>
      </c>
      <c r="D12" s="86" t="str">
        <f>IF(ISERROR(INDEX('Numbers and the Number System'!$D$3:$D$29,C12)),"",INDEX('Numbers and the Number System'!$D$3:$D$29,C12))</f>
        <v>Understand place value in numbers to 1000</v>
      </c>
      <c r="E12" s="87">
        <f>INDEX('Numbers and the Number System'!$F$3:$AO$45,$C12,$E$1)</f>
        <v>0</v>
      </c>
      <c r="F12" s="87">
        <f>VLOOKUP($B12,Calculating!$B$2:$C$54,2,FALSE)</f>
        <v>12</v>
      </c>
      <c r="G12" s="86" t="str">
        <f>IF(ISERROR(INDEX(Calculating!$D$2:$D$54,F12)),"",INDEX(Calculating!$D$2:$D$54,F12))</f>
        <v>Derive associated division facts from known multiplication facts</v>
      </c>
      <c r="H12" s="89">
        <f>INDEX(Calculating!$F$2:$AO$45,$F12,$E$1)</f>
        <v>0</v>
      </c>
      <c r="I12" s="87">
        <f>VLOOKUP($B12,Algebra!$B$2:$C$50,2,FALSE)</f>
        <v>2</v>
      </c>
      <c r="J12" s="86" t="str">
        <f>IF(ISERROR(INDEX(Algebra!$D$2:$D$50,I12)),"",INDEX(Algebra!$D$2:$D$50,I12))</f>
        <v>Recognise a wider range of sequences</v>
      </c>
      <c r="K12" s="77">
        <f>INDEX(Algebra!$F$2:$AO$28,$I12,$E$1)</f>
        <v>0</v>
      </c>
    </row>
    <row r="13" spans="1:11" ht="13.5" customHeight="1" thickBot="1">
      <c r="A13" s="214"/>
      <c r="B13" s="77" t="str">
        <f>CONCATENATE($D$2-1,"b")</f>
        <v>3b</v>
      </c>
      <c r="C13" s="77">
        <f>VLOOKUP($B13,'Numbers and the Number System'!$B$3:$C$29,2,FALSE)</f>
        <v>9</v>
      </c>
      <c r="D13" s="86" t="str">
        <f>IF(ISERROR(INDEX('Numbers and the Number System'!$D$3:$D$29,C13)),"",INDEX('Numbers and the Number System'!$D$3:$D$29,C13))</f>
        <v>Use place value to make approximations</v>
      </c>
      <c r="E13" s="87">
        <f>INDEX('Numbers and the Number System'!$F$3:$AO$45,$C13,$E$1)</f>
        <v>0</v>
      </c>
      <c r="F13" s="87">
        <f>VLOOKUP($B13,Calculating!$B$2:$C$54,2,FALSE)</f>
        <v>13</v>
      </c>
      <c r="G13" s="86" t="str">
        <f>IF(ISERROR(INDEX(Calculating!$D$2:$D$54,F13)),"",INDEX(Calculating!$D$2:$D$54,F13))</f>
        <v>Add and subtract two-digit numbers mentally</v>
      </c>
      <c r="H13" s="89">
        <f>INDEX(Calculating!$F$2:$AO$45,$F13,$E$1)</f>
        <v>0</v>
      </c>
      <c r="I13" s="87">
        <f>VLOOKUP($B13,Algebra!$B$2:$C$50,2,FALSE)</f>
        <v>3</v>
      </c>
      <c r="J13" s="86" t="str">
        <f>IF(ISERROR(INDEX(Algebra!$D$2:$D$50,I13)),"",INDEX(Algebra!$D$2:$D$50,I13))</f>
        <v>Begin to understand the role of ‘=’ (the ‘equals’ sign)</v>
      </c>
      <c r="K13" s="77">
        <f>INDEX(Algebra!$F$2:$AO$28,$I13,$E$1)</f>
        <v>0</v>
      </c>
    </row>
    <row r="14" spans="1:11" ht="13.5" customHeight="1" thickBot="1">
      <c r="A14" s="214"/>
      <c r="B14" s="77" t="str">
        <f>CONCATENATE($D$2-1,"c")</f>
        <v>3c</v>
      </c>
      <c r="C14" s="77">
        <f>VLOOKUP($B14,'Numbers and the Number System'!$B$3:$C$29,2,FALSE)</f>
        <v>10</v>
      </c>
      <c r="D14" s="86" t="str">
        <f>IF(ISERROR(INDEX('Numbers and the Number System'!$D$3:$D$29,C14)),"",INDEX('Numbers and the Number System'!$D$3:$D$29,C14))</f>
        <v>Recognise negative numbers in contexts such as temperature</v>
      </c>
      <c r="E14" s="87">
        <f>INDEX('Numbers and the Number System'!$F$3:$AO$45,$C14,$E$1)</f>
        <v>0</v>
      </c>
      <c r="F14" s="87">
        <f>VLOOKUP($B14,Calculating!$B$2:$C$54,2,FALSE)</f>
        <v>14</v>
      </c>
      <c r="G14" s="86" t="str">
        <f>IF(ISERROR(INDEX(Calculating!$D$2:$D$54,F14)),"",INDEX(Calculating!$D$2:$D$54,F14))</f>
        <v>Add and subtract three digit numbers using written methods</v>
      </c>
      <c r="H14" s="89">
        <f>INDEX(Calculating!$F$2:$AO$45,$F14,$E$1)</f>
        <v>0</v>
      </c>
      <c r="I14" s="87" t="e">
        <f>VLOOKUP($B14,Algebra!$B$2:$C$50,2,FALSE)</f>
        <v>#N/A</v>
      </c>
      <c r="J14" s="86">
        <f>IF(ISERROR(INDEX(Algebra!$D$2:$D$50,I14)),"",INDEX(Algebra!$D$2:$D$50,I14))</f>
      </c>
      <c r="K14" s="77" t="e">
        <f>INDEX(Algebra!$F$2:$AO$28,$I14,$E$1)</f>
        <v>#N/A</v>
      </c>
    </row>
    <row r="15" spans="1:11" ht="26.25" customHeight="1" thickBot="1">
      <c r="A15" s="214"/>
      <c r="B15" s="77" t="str">
        <f>CONCATENATE($D$2-1,"d")</f>
        <v>3d</v>
      </c>
      <c r="C15" s="77">
        <f>VLOOKUP($B15,'Numbers and the Number System'!$B$3:$C$29,2,FALSE)</f>
        <v>11</v>
      </c>
      <c r="D15" s="86" t="str">
        <f>IF(ISERROR(INDEX('Numbers and the Number System'!$D$3:$D$29,C15)),"",INDEX('Numbers and the Number System'!$D$3:$D$29,C15))</f>
        <v>Use simple fractions that are several parts of a whole and recognise when two simple fractions are equivalent</v>
      </c>
      <c r="E15" s="87">
        <f>INDEX('Numbers and the Number System'!$F$3:$AO$45,$C15,$E$1)</f>
        <v>0</v>
      </c>
      <c r="F15" s="88">
        <f>VLOOKUP($B15,Calculating!$B$2:$C$54,2,FALSE)</f>
        <v>15</v>
      </c>
      <c r="G15" s="86" t="str">
        <f>IF(ISERROR(INDEX(Calculating!$D$2:$D$54,F15)),"",INDEX(Calculating!$D$2:$D$54,F15))</f>
        <v>Multiply and divide two digit numbers by 2, 3, 4 or 5 as well as 10 with whole number answers and remainders</v>
      </c>
      <c r="H15" s="89">
        <f>INDEX(Calculating!$F$2:$AO$45,$F15,$E$1)</f>
        <v>0</v>
      </c>
      <c r="I15" s="88" t="e">
        <f>VLOOKUP($B15,Algebra!$B$2:$C$50,2,FALSE)</f>
        <v>#N/A</v>
      </c>
      <c r="J15" s="86">
        <f>IF(ISERROR(INDEX(Algebra!$D$2:$D$50,I15)),"",INDEX(Algebra!$D$2:$D$50,I15))</f>
      </c>
      <c r="K15" s="77" t="e">
        <f>INDEX(Algebra!$F$2:$AO$28,$I15,$E$1)</f>
        <v>#N/A</v>
      </c>
    </row>
    <row r="16" spans="1:11" ht="13.5" customHeight="1" thickBot="1">
      <c r="A16" s="214"/>
      <c r="B16" s="77" t="str">
        <f>CONCATENATE($D$2-1,"e")</f>
        <v>3e</v>
      </c>
      <c r="C16" s="77">
        <f>VLOOKUP($B16,'Numbers and the Number System'!$B$3:$C$29,2,FALSE)</f>
        <v>12</v>
      </c>
      <c r="D16" s="82" t="str">
        <f>IF(ISERROR(INDEX('Numbers and the Number System'!$D$3:$D$29,C16)),"",INDEX('Numbers and the Number System'!$D$3:$D$29,C16))</f>
        <v>Begin to use decimal notation in contexts such as money</v>
      </c>
      <c r="E16" s="87">
        <f>INDEX('Numbers and the Number System'!$F$3:$AO$45,$C16,$E$1)</f>
        <v>0</v>
      </c>
      <c r="F16" s="89">
        <f>VLOOKUP($B16,Calculating!$B$2:$C$54,2,FALSE)</f>
        <v>16</v>
      </c>
      <c r="G16" s="86" t="str">
        <f>IF(ISERROR(INDEX(Calculating!$D$2:$D$54,F16)),"",INDEX(Calculating!$D$2:$D$54,F16))</f>
        <v>Use mental recall of addition and subtraction facts to 20 in solving problems involving larger numbers</v>
      </c>
      <c r="H16" s="89">
        <f>INDEX(Calculating!$F$2:$AO$45,$F16,$E$1)</f>
        <v>0</v>
      </c>
      <c r="I16" s="89" t="e">
        <f>VLOOKUP($B16,Algebra!$B$2:$C$50,2,FALSE)</f>
        <v>#N/A</v>
      </c>
      <c r="J16" s="86">
        <f>IF(ISERROR(INDEX(Algebra!$D$2:$D$50,I16)),"",INDEX(Algebra!$D$2:$D$50,I16))</f>
      </c>
      <c r="K16" s="77" t="e">
        <f>INDEX(Algebra!$F$2:$AO$28,$I16,$E$1)</f>
        <v>#N/A</v>
      </c>
    </row>
    <row r="17" spans="1:11" ht="13.5" customHeight="1" thickBot="1">
      <c r="A17" s="215"/>
      <c r="B17" s="77" t="str">
        <f>CONCATENATE($D$2-1,"f")</f>
        <v>3f</v>
      </c>
      <c r="C17" s="77" t="e">
        <f>VLOOKUP($B17,'Numbers and the Number System'!$B$3:$C$29,2,FALSE)</f>
        <v>#N/A</v>
      </c>
      <c r="D17" s="86">
        <f>IF(ISERROR(INDEX('Numbers and the Number System'!$D$3:$D$29,C17)),"",INDEX('Numbers and the Number System'!$D$3:$D$29,C17))</f>
      </c>
      <c r="E17" s="87" t="e">
        <f>INDEX('Numbers and the Number System'!$F$3:$AO$45,$C17,$E$1)</f>
        <v>#N/A</v>
      </c>
      <c r="F17" s="89">
        <f>VLOOKUP($B17,Calculating!$B$2:$C$54,2,FALSE)</f>
        <v>17</v>
      </c>
      <c r="G17" s="86" t="str">
        <f>IF(ISERROR(INDEX(Calculating!$D$2:$D$54,F17)),"",INDEX(Calculating!$D$2:$D$54,F17))</f>
        <v>Solve whole number problems including those involving multiplication or division that may give rise to remainders</v>
      </c>
      <c r="H17" s="89">
        <f>INDEX(Calculating!$F$2:$AO$45,$F17,$E$1)</f>
        <v>0</v>
      </c>
      <c r="I17" s="89" t="e">
        <f>VLOOKUP($B17,Algebra!$B$2:$C$50,2,FALSE)</f>
        <v>#N/A</v>
      </c>
      <c r="J17" s="86">
        <f>IF(ISERROR(INDEX(Algebra!$D$2:$D$50,I17)),"",INDEX(Algebra!$D$2:$D$50,I17))</f>
      </c>
      <c r="K17" s="77" t="e">
        <f>INDEX(Algebra!$F$2:$AO$28,$I17,$E$1)</f>
        <v>#N/A</v>
      </c>
    </row>
    <row r="18" spans="1:11" ht="13.5" thickBot="1">
      <c r="A18" s="213">
        <f>$D$2</f>
        <v>4</v>
      </c>
      <c r="B18" s="77" t="str">
        <f>CONCATENATE($D$2,"a")</f>
        <v>4a</v>
      </c>
      <c r="C18" s="77">
        <f>VLOOKUP($B18,'Numbers and the Number System'!$B$3:$C$29,2,FALSE)</f>
        <v>13</v>
      </c>
      <c r="D18" s="86" t="str">
        <f>IF(ISERROR(INDEX('Numbers and the Number System'!$D$3:$D$29,C18)),"",INDEX('Numbers and the Number System'!$D$3:$D$29,C18))</f>
        <v>Recognise and describe number patterns</v>
      </c>
      <c r="E18" s="87">
        <f>INDEX('Numbers and the Number System'!$F$3:$AO$45,$C18,$E$1)</f>
        <v>0</v>
      </c>
      <c r="F18" s="89">
        <f>VLOOKUP($B18,Calculating!$B$2:$C$54,2,FALSE)</f>
        <v>18</v>
      </c>
      <c r="G18" s="86" t="str">
        <f>IF(ISERROR(INDEX(Calculating!$D$2:$D$54,F18)),"",INDEX(Calculating!$D$2:$D$54,F18))</f>
        <v>Use a range of mental methods of computation with all operations</v>
      </c>
      <c r="H18" s="89">
        <f>INDEX(Calculating!$F$2:$AO$45,$F18,$E$1)</f>
        <v>0</v>
      </c>
      <c r="I18" s="89">
        <f>VLOOKUP($B18,Algebra!$B$2:$C$50,2,FALSE)</f>
        <v>4</v>
      </c>
      <c r="J18" s="86" t="str">
        <f>IF(ISERROR(INDEX(Algebra!$D$2:$D$50,I18)),"",INDEX(Algebra!$D$2:$D$50,I18))</f>
        <v>Begin to use formulae expressed in words</v>
      </c>
      <c r="K18" s="77">
        <f>INDEX(Algebra!$F$2:$AO$28,$I18,$E$1)</f>
        <v>0</v>
      </c>
    </row>
    <row r="19" spans="1:11" ht="13.5" thickBot="1">
      <c r="A19" s="214"/>
      <c r="B19" s="77" t="str">
        <f>CONCATENATE($D$2,"b")</f>
        <v>4b</v>
      </c>
      <c r="C19" s="77">
        <f>VLOOKUP($B19,'Numbers and the Number System'!$B$3:$C$29,2,FALSE)</f>
        <v>14</v>
      </c>
      <c r="D19" s="86" t="str">
        <f>IF(ISERROR(INDEX('Numbers and the Number System'!$D$3:$D$29,C19)),"",INDEX('Numbers and the Number System'!$D$3:$D$29,C19))</f>
        <v>Recognise and describe number relationships including multiple, factor and square</v>
      </c>
      <c r="E19" s="87">
        <f>INDEX('Numbers and the Number System'!$F$3:$AO$45,$C19,$E$1)</f>
        <v>0</v>
      </c>
      <c r="F19" s="89">
        <f>VLOOKUP($B19,Calculating!$B$2:$C$54,2,FALSE)</f>
        <v>19</v>
      </c>
      <c r="G19" s="86" t="str">
        <f>IF(ISERROR(INDEX(Calculating!$D$2:$D$54,F19)),"",INDEX(Calculating!$D$2:$D$54,F19))</f>
        <v>Recall multiplication facts up to 10 × 10 and quickly derive corresponding division facts</v>
      </c>
      <c r="H19" s="89">
        <f>INDEX(Calculating!$F$2:$AO$45,$F19,$E$1)</f>
        <v>0</v>
      </c>
      <c r="I19" s="89">
        <f>VLOOKUP($B19,Algebra!$B$2:$C$50,2,FALSE)</f>
        <v>5</v>
      </c>
      <c r="J19" s="86" t="str">
        <f>IF(ISERROR(INDEX(Algebra!$D$2:$D$50,I19)),"",INDEX(Algebra!$D$2:$D$50,I19))</f>
        <v>Use and interpret coordinates in the first quadrant</v>
      </c>
      <c r="K19" s="77">
        <f>INDEX(Algebra!$F$2:$AO$28,$I19,$E$1)</f>
        <v>0</v>
      </c>
    </row>
    <row r="20" spans="1:11" ht="13.5" thickBot="1">
      <c r="A20" s="214"/>
      <c r="B20" s="77" t="str">
        <f>CONCATENATE($D$2,"c")</f>
        <v>4c</v>
      </c>
      <c r="C20" s="77">
        <f>VLOOKUP($B20,'Numbers and the Number System'!$B$3:$C$29,2,FALSE)</f>
        <v>15</v>
      </c>
      <c r="D20" s="86" t="str">
        <f>IF(ISERROR(INDEX('Numbers and the Number System'!$D$3:$D$29,C20)),"",INDEX('Numbers and the Number System'!$D$3:$D$29,C20))</f>
        <v>Use place value to multiply and divide whole numbers by 10 or 100</v>
      </c>
      <c r="E20" s="87">
        <f>INDEX('Numbers and the Number System'!$F$3:$AO$45,$C20,$E$1)</f>
        <v>0</v>
      </c>
      <c r="F20" s="89">
        <f>VLOOKUP($B20,Calculating!$B$2:$C$54,2,FALSE)</f>
        <v>20</v>
      </c>
      <c r="G20" s="86" t="str">
        <f>IF(ISERROR(INDEX(Calculating!$D$2:$D$54,F20)),"",INDEX(Calculating!$D$2:$D$54,F20))</f>
        <v>Use efficient written methods of addition and subtraction and of short multiplication and division</v>
      </c>
      <c r="H20" s="89">
        <f>INDEX(Calculating!$F$2:$AO$45,$F20,$E$1)</f>
        <v>0</v>
      </c>
      <c r="I20" s="89" t="e">
        <f>VLOOKUP($B20,Algebra!$B$2:$C$50,2,FALSE)</f>
        <v>#N/A</v>
      </c>
      <c r="J20" s="86">
        <f>IF(ISERROR(INDEX(Algebra!$D$2:$D$50,I20)),"",INDEX(Algebra!$D$2:$D$50,I20))</f>
      </c>
      <c r="K20" s="77" t="e">
        <f>INDEX(Algebra!$F$2:$AO$28,$I20,$E$1)</f>
        <v>#N/A</v>
      </c>
    </row>
    <row r="21" spans="1:11" ht="26.25" thickBot="1">
      <c r="A21" s="214"/>
      <c r="B21" s="77" t="str">
        <f>CONCATENATE($D$2,"d")</f>
        <v>4d</v>
      </c>
      <c r="C21" s="77">
        <f>VLOOKUP($B21,'Numbers and the Number System'!$B$3:$C$29,2,FALSE)</f>
        <v>16</v>
      </c>
      <c r="D21" s="86" t="str">
        <f>IF(ISERROR(INDEX('Numbers and the Number System'!$D$3:$D$29,C21)),"",INDEX('Numbers and the Number System'!$D$3:$D$29,C21))</f>
        <v>Recognise approximate proportions of a whole and use simple fractions and percentages to describe these</v>
      </c>
      <c r="E21" s="87">
        <f>INDEX('Numbers and the Number System'!$F$3:$AO$45,$C21,$E$1)</f>
        <v>0</v>
      </c>
      <c r="F21" s="89">
        <f>VLOOKUP($B21,Calculating!$B$2:$C$54,2,FALSE)</f>
        <v>21</v>
      </c>
      <c r="G21" s="86" t="str">
        <f>IF(ISERROR(INDEX(Calculating!$D$2:$D$54,F21)),"",INDEX(Calculating!$D$2:$D$54,F21))</f>
        <v>Multiply a simple decimal by a single digit</v>
      </c>
      <c r="H21" s="89">
        <f>INDEX(Calculating!$F$2:$AO$45,$F21,$E$1)</f>
        <v>0</v>
      </c>
      <c r="I21" s="89" t="e">
        <f>VLOOKUP($B21,Algebra!$B$2:$C$50,2,FALSE)</f>
        <v>#N/A</v>
      </c>
      <c r="J21" s="86">
        <f>IF(ISERROR(INDEX(Algebra!$D$2:$D$50,I21)),"",INDEX(Algebra!$D$2:$D$50,I21))</f>
      </c>
      <c r="K21" s="77" t="e">
        <f>INDEX(Algebra!$F$2:$AO$28,$I21,$E$1)</f>
        <v>#N/A</v>
      </c>
    </row>
    <row r="22" spans="1:11" ht="13.5" thickBot="1">
      <c r="A22" s="214"/>
      <c r="B22" s="77" t="str">
        <f>CONCATENATE($D$2,"e")</f>
        <v>4e</v>
      </c>
      <c r="C22" s="77">
        <f>VLOOKUP($B22,'Numbers and the Number System'!$B$3:$C$29,2,FALSE)</f>
        <v>17</v>
      </c>
      <c r="D22" s="86" t="str">
        <f>IF(ISERROR(INDEX('Numbers and the Number System'!$D$3:$D$29,C22)),"",INDEX('Numbers and the Number System'!$D$3:$D$29,C22))</f>
        <v>Order decimals to three decimal places</v>
      </c>
      <c r="E22" s="87">
        <f>INDEX('Numbers and the Number System'!$F$3:$AO$45,$C22,$E$1)</f>
        <v>0</v>
      </c>
      <c r="F22" s="89">
        <f>VLOOKUP($B22,Calculating!$B$2:$C$54,2,FALSE)</f>
        <v>22</v>
      </c>
      <c r="G22" s="86" t="str">
        <f>IF(ISERROR(INDEX(Calculating!$D$2:$D$54,F22)),"",INDEX(Calculating!$D$2:$D$54,F22))</f>
        <v>Solve problems with or without a calculator</v>
      </c>
      <c r="H22" s="89">
        <f>INDEX(Calculating!$F$2:$AO$45,$F22,$E$1)</f>
        <v>0</v>
      </c>
      <c r="I22" s="89" t="e">
        <f>VLOOKUP($B22,Algebra!$B$2:$C$50,2,FALSE)</f>
        <v>#N/A</v>
      </c>
      <c r="J22" s="86">
        <f>IF(ISERROR(INDEX(Algebra!$D$2:$D$50,I22)),"",INDEX(Algebra!$D$2:$D$50,I22))</f>
      </c>
      <c r="K22" s="77" t="e">
        <f>INDEX(Algebra!$F$2:$AO$28,$I22,$E$1)</f>
        <v>#N/A</v>
      </c>
    </row>
    <row r="23" spans="1:11" ht="13.5" thickBot="1">
      <c r="A23" s="214"/>
      <c r="B23" s="77" t="str">
        <f>CONCATENATE($D$2,"f")</f>
        <v>4f</v>
      </c>
      <c r="C23" s="77">
        <f>VLOOKUP($B23,'Numbers and the Number System'!$B$3:$C$29,2,FALSE)</f>
        <v>18</v>
      </c>
      <c r="D23" s="86" t="str">
        <f>IF(ISERROR(INDEX('Numbers and the Number System'!$D$3:$D$29,C23)),"",INDEX('Numbers and the Number System'!$D$3:$D$29,C23))</f>
        <v>Begin to understand simple ratio</v>
      </c>
      <c r="E23" s="87">
        <f>INDEX('Numbers and the Number System'!$F$3:$AO$45,$C23,$E$1)</f>
        <v>0</v>
      </c>
      <c r="F23" s="89">
        <f>VLOOKUP($B23,Calculating!$B$2:$C$54,2,FALSE)</f>
        <v>23</v>
      </c>
      <c r="G23" s="86" t="str">
        <f>IF(ISERROR(INDEX(Calculating!$D$2:$D$54,F23)),"",INDEX(Calculating!$D$2:$D$54,F23))</f>
        <v>Check the reasonableness of results with reference to the context or size of numbers</v>
      </c>
      <c r="H23" s="89">
        <f>INDEX(Calculating!$F$2:$AO$45,$F23,$E$1)</f>
        <v>0</v>
      </c>
      <c r="I23" s="89" t="e">
        <f>VLOOKUP($B23,Algebra!$B$2:$C$50,2,FALSE)</f>
        <v>#N/A</v>
      </c>
      <c r="J23" s="86">
        <f>IF(ISERROR(INDEX(Algebra!$D$2:$D$50,I23)),"",INDEX(Algebra!$D$2:$D$50,I23))</f>
      </c>
      <c r="K23" s="77" t="e">
        <f>INDEX(Algebra!$F$2:$AO$28,$I23,$E$1)</f>
        <v>#N/A</v>
      </c>
    </row>
    <row r="24" spans="1:11" ht="13.5" thickBot="1">
      <c r="A24" s="215"/>
      <c r="B24" s="77" t="str">
        <f>CONCATENATE($D$2,"g")</f>
        <v>4g</v>
      </c>
      <c r="C24" s="77" t="e">
        <f>VLOOKUP($B24,'Numbers and the Number System'!$B$3:$C$29,2,FALSE)</f>
        <v>#N/A</v>
      </c>
      <c r="D24" s="90">
        <f>IF(ISERROR(INDEX('Numbers and the Number System'!$D$3:$D$29,C24)),"",INDEX('Numbers and the Number System'!$D$3:$D$29,C24))</f>
      </c>
      <c r="E24" s="87" t="e">
        <f>INDEX('Numbers and the Number System'!$F$3:$AO$45,$C24,$E$1)</f>
        <v>#N/A</v>
      </c>
      <c r="F24" s="91" t="e">
        <f>VLOOKUP($B24,Calculating!$B$2:$C$54,2,FALSE)</f>
        <v>#N/A</v>
      </c>
      <c r="G24" s="90">
        <f>IF(ISERROR(INDEX(Calculating!$D$2:$D$54,F24)),"",INDEX(Calculating!$D$2:$D$54,F24))</f>
      </c>
      <c r="H24" s="89" t="e">
        <f>INDEX(Calculating!$F$2:$AO$45,$F24,$E$1)</f>
        <v>#N/A</v>
      </c>
      <c r="I24" s="91" t="e">
        <f>VLOOKUP($B24,Algebra!$B$2:$C$50,2,FALSE)</f>
        <v>#N/A</v>
      </c>
      <c r="J24" s="90">
        <f>IF(ISERROR(INDEX(Algebra!$D$2:$D$50,I24)),"",INDEX(Algebra!$D$2:$D$50,I24))</f>
      </c>
      <c r="K24" s="77" t="e">
        <f>INDEX(Algebra!$F$2:$AO$28,$I24,$E$1)</f>
        <v>#N/A</v>
      </c>
    </row>
    <row r="25" ht="12.75">
      <c r="D25" s="78"/>
    </row>
    <row r="26" ht="13.5" thickBot="1"/>
    <row r="27" spans="4:10" ht="18.75" thickBot="1">
      <c r="D27" s="84" t="s">
        <v>16</v>
      </c>
      <c r="E27" s="84"/>
      <c r="F27" s="84"/>
      <c r="G27" s="84" t="s">
        <v>17</v>
      </c>
      <c r="H27" s="84"/>
      <c r="I27" s="84"/>
      <c r="J27" s="84" t="s">
        <v>18</v>
      </c>
    </row>
    <row r="28" spans="1:11" ht="13.5" thickBot="1">
      <c r="A28" s="213">
        <f>$D$2-2</f>
        <v>2</v>
      </c>
      <c r="B28" s="77" t="str">
        <f>CONCATENATE($D$2-2,"a")</f>
        <v>2a</v>
      </c>
      <c r="C28" s="77">
        <f>VLOOKUP($B28,'Using and Applying'!$B$2:$C$52,2,FALSE)</f>
        <v>6</v>
      </c>
      <c r="D28" s="82" t="str">
        <f>IF(ISERROR(INDEX('Using and Applying'!$D$2:$D$52,C28)),"",INDEX('Using and Applying'!$D$2:$D$52,C28))</f>
        <v>Select the mathematics to use in some classroom activities</v>
      </c>
      <c r="E28" s="77">
        <f>INDEX('Using and Applying'!$F$2:$AO$45,$C28,$E$1)</f>
        <v>0</v>
      </c>
      <c r="F28" s="77">
        <f>VLOOKUP($B28,'Shape, Space and Measure'!$B$2:$C$51,2,FALSE)</f>
        <v>5</v>
      </c>
      <c r="G28" s="82" t="str">
        <f>IF(ISERROR(INDEX('Shape, Space and Measure'!$D$2:$D$51,F28)),"",INDEX('Shape, Space and Measure'!$D$2:$D$51,F28))</f>
        <v>Use mathematical names for common 3-D and 2-D shapes</v>
      </c>
      <c r="H28" s="77">
        <f>INDEX('Shape, Space and Measure'!$F$2:$AO$85,$F28,$E$1)</f>
        <v>0</v>
      </c>
      <c r="I28" s="77">
        <f>VLOOKUP($B28,'Handling Data'!$B$2:$C$52,2,FALSE)</f>
        <v>4</v>
      </c>
      <c r="J28" s="82" t="str">
        <f>IF(ISERROR(INDEX('Handling Data'!$D$2:$D$52,I28)),"",INDEX('Handling Data'!$D$2:$D$52,I28))</f>
        <v>Sort objects and classify them using more than one criterion</v>
      </c>
      <c r="K28" s="77">
        <f>INDEX('Handling Data'!$F$2:$AO$45,$I28,$E$1)</f>
        <v>0</v>
      </c>
    </row>
    <row r="29" spans="1:11" ht="13.5" thickBot="1">
      <c r="A29" s="214"/>
      <c r="B29" s="77" t="str">
        <f>CONCATENATE($D$2-2,"b")</f>
        <v>2b</v>
      </c>
      <c r="C29" s="77">
        <f>VLOOKUP($B29,'Using and Applying'!$B$2:$C$52,2,FALSE)</f>
        <v>7</v>
      </c>
      <c r="D29" s="82" t="str">
        <f>IF(ISERROR(INDEX('Using and Applying'!$D$2:$D$52,C29)),"",INDEX('Using and Applying'!$D$2:$D$52,C29))</f>
        <v>Discuss their work using mathematical language</v>
      </c>
      <c r="E29" s="77">
        <f>INDEX('Using and Applying'!$F$2:$AO$45,$C29,$E$1)</f>
        <v>0</v>
      </c>
      <c r="F29" s="77">
        <f>VLOOKUP($B29,'Shape, Space and Measure'!$B$2:$C$51,2,FALSE)</f>
        <v>6</v>
      </c>
      <c r="G29" s="82" t="str">
        <f>IF(ISERROR(INDEX('Shape, Space and Measure'!$D$2:$D$51,F29)),"",INDEX('Shape, Space and Measure'!$D$2:$D$51,F29))</f>
        <v>Describe their properties, including number of sides and corners</v>
      </c>
      <c r="H29" s="77">
        <f>INDEX('Shape, Space and Measure'!$F$2:$AO$85,$F29,$E$1)</f>
        <v>0</v>
      </c>
      <c r="I29" s="77">
        <f>VLOOKUP($B29,'Handling Data'!$B$2:$C$52,2,FALSE)</f>
        <v>5</v>
      </c>
      <c r="J29" s="82" t="str">
        <f>IF(ISERROR(INDEX('Handling Data'!$D$2:$D$52,I29)),"",INDEX('Handling Data'!$D$2:$D$52,I29))</f>
        <v>Understand vocabulary relating to handling data</v>
      </c>
      <c r="K29" s="77">
        <f>INDEX('Handling Data'!$F$2:$AO$45,$I29,$E$1)</f>
        <v>0</v>
      </c>
    </row>
    <row r="30" spans="1:11" ht="13.5" thickBot="1">
      <c r="A30" s="214"/>
      <c r="B30" s="77" t="str">
        <f>CONCATENATE($D$2-2,"c")</f>
        <v>2c</v>
      </c>
      <c r="C30" s="77">
        <f>VLOOKUP($B30,'Using and Applying'!$B$2:$C$52,2,FALSE)</f>
        <v>8</v>
      </c>
      <c r="D30" s="82" t="str">
        <f>IF(ISERROR(INDEX('Using and Applying'!$D$2:$D$52,C30)),"",INDEX('Using and Applying'!$D$2:$D$52,C30))</f>
        <v>Begin to represent their work using symbols and simple diagrams</v>
      </c>
      <c r="E30" s="77">
        <f>INDEX('Using and Applying'!$F$2:$AO$45,$C30,$E$1)</f>
        <v>0</v>
      </c>
      <c r="F30" s="79">
        <f>VLOOKUP($B30,'Shape, Space and Measure'!$B$2:$C$51,2,FALSE)</f>
        <v>7</v>
      </c>
      <c r="G30" s="82" t="str">
        <f>IF(ISERROR(INDEX('Shape, Space and Measure'!$D$2:$D$51,F30)),"",INDEX('Shape, Space and Measure'!$D$2:$D$51,F30))</f>
        <v>Describe the position of objects</v>
      </c>
      <c r="H30" s="77">
        <f>INDEX('Shape, Space and Measure'!$F$2:$AO$85,$F30,$E$1)</f>
        <v>0</v>
      </c>
      <c r="I30" s="79">
        <f>VLOOKUP($B30,'Handling Data'!$B$2:$C$52,2,FALSE)</f>
        <v>6</v>
      </c>
      <c r="J30" s="82" t="str">
        <f>IF(ISERROR(INDEX('Handling Data'!$D$2:$D$52,I30)),"",INDEX('Handling Data'!$D$2:$D$52,I30))</f>
        <v>Collect and sort data to test a simple hypothesis</v>
      </c>
      <c r="K30" s="77">
        <f>INDEX('Handling Data'!$F$2:$AO$45,$I30,$E$1)</f>
        <v>0</v>
      </c>
    </row>
    <row r="31" spans="1:11" ht="26.25" thickBot="1">
      <c r="A31" s="214"/>
      <c r="B31" s="77" t="str">
        <f>CONCATENATE($D$2-2,"d")</f>
        <v>2d</v>
      </c>
      <c r="C31" s="77">
        <f>VLOOKUP($B31,'Using and Applying'!$B$2:$C$52,2,FALSE)</f>
        <v>9</v>
      </c>
      <c r="D31" s="82" t="str">
        <f>IF(ISERROR(INDEX('Using and Applying'!$D$2:$D$52,C31)),"",INDEX('Using and Applying'!$D$2:$D$52,C31))</f>
        <v>Predict what comes next in a simple number, shape or spatial pattern or sequence and give reasons for their opinions</v>
      </c>
      <c r="E31" s="77">
        <f>INDEX('Using and Applying'!$F$2:$AO$45,$C31,$E$1)</f>
        <v>0</v>
      </c>
      <c r="F31" s="80">
        <f>VLOOKUP($B31,'Shape, Space and Measure'!$B$2:$C$51,2,FALSE)</f>
        <v>8</v>
      </c>
      <c r="G31" s="82" t="str">
        <f>IF(ISERROR(INDEX('Shape, Space and Measure'!$D$2:$D$51,F31)),"",INDEX('Shape, Space and Measure'!$D$2:$D$51,F31))</f>
        <v>Distinguish between straight and turning movements, recognise right angles in turns and understand angle as a measurement of turn</v>
      </c>
      <c r="H31" s="77">
        <f>INDEX('Shape, Space and Measure'!$F$2:$AO$85,$F31,$E$1)</f>
        <v>0</v>
      </c>
      <c r="I31" s="80">
        <f>VLOOKUP($B31,'Handling Data'!$B$2:$C$52,2,FALSE)</f>
        <v>7</v>
      </c>
      <c r="J31" s="82" t="str">
        <f>IF(ISERROR(INDEX('Handling Data'!$D$2:$D$52,I31)),"",INDEX('Handling Data'!$D$2:$D$52,I31))</f>
        <v>Record results in simple lists, tables, pictograms and block graphs</v>
      </c>
      <c r="K31" s="77">
        <f>INDEX('Handling Data'!$F$2:$AO$45,$I31,$E$1)</f>
        <v>0</v>
      </c>
    </row>
    <row r="32" spans="1:11" ht="26.25" thickBot="1">
      <c r="A32" s="214"/>
      <c r="B32" s="77" t="str">
        <f>CONCATENATE($D$2-2,"e")</f>
        <v>2e</v>
      </c>
      <c r="C32" s="77">
        <f>VLOOKUP($B32,'Using and Applying'!$B$2:$C$52,2,FALSE)</f>
        <v>10</v>
      </c>
      <c r="D32" s="82" t="str">
        <f>IF(ISERROR(INDEX('Using and Applying'!$D$2:$D$52,C32)),"",INDEX('Using and Applying'!$D$2:$D$52,C32))</f>
        <v>Explain why an answer is correct</v>
      </c>
      <c r="E32" s="77">
        <f>INDEX('Using and Applying'!$F$2:$AO$45,$C32,$E$1)</f>
        <v>0</v>
      </c>
      <c r="F32" s="80">
        <f>VLOOKUP($B32,'Shape, Space and Measure'!$B$2:$C$51,2,FALSE)</f>
        <v>9</v>
      </c>
      <c r="G32" s="82" t="str">
        <f>IF(ISERROR(INDEX('Shape, Space and Measure'!$D$2:$D$51,F32)),"",INDEX('Shape, Space and Measure'!$D$2:$D$51,F32))</f>
        <v>Begin to use a wider range of measures including to use everyday non-standard and standard units to measure length and mass</v>
      </c>
      <c r="H32" s="77">
        <f>INDEX('Shape, Space and Measure'!$F$2:$AO$85,$F32,$E$1)</f>
        <v>0</v>
      </c>
      <c r="I32" s="80">
        <f>VLOOKUP($B32,'Handling Data'!$B$2:$C$52,2,FALSE)</f>
        <v>8</v>
      </c>
      <c r="J32" s="82" t="str">
        <f>IF(ISERROR(INDEX('Handling Data'!$D$2:$D$52,I32)),"",INDEX('Handling Data'!$D$2:$D$52,I32))</f>
        <v>Communicate their findings, using the simple lists, tables, pictograms and block graphs they have recorded</v>
      </c>
      <c r="K32" s="77">
        <f>INDEX('Handling Data'!$F$2:$AO$45,$I32,$E$1)</f>
        <v>0</v>
      </c>
    </row>
    <row r="33" spans="1:11" ht="13.5" thickBot="1">
      <c r="A33" s="214"/>
      <c r="B33" s="77" t="str">
        <f>CONCATENATE($D$2-2,"f")</f>
        <v>2f</v>
      </c>
      <c r="C33" s="77" t="e">
        <f>VLOOKUP($B33,'Using and Applying'!$B$2:$C$52,2,FALSE)</f>
        <v>#N/A</v>
      </c>
      <c r="D33" s="82">
        <f>IF(ISERROR(INDEX('Using and Applying'!$D$2:$D$52,C33)),"",INDEX('Using and Applying'!$D$2:$D$52,C33))</f>
      </c>
      <c r="E33" s="77" t="e">
        <f>INDEX('Using and Applying'!$F$2:$AO$45,$C33,$E$1)</f>
        <v>#N/A</v>
      </c>
      <c r="F33" s="80">
        <f>VLOOKUP($B33,'Shape, Space and Measure'!$B$2:$C$51,2,FALSE)</f>
        <v>10</v>
      </c>
      <c r="G33" s="86" t="str">
        <f>IF(ISERROR(INDEX('Shape, Space and Measure'!$D$2:$D$51,F33)),"",INDEX('Shape, Space and Measure'!$D$2:$D$51,F33))</f>
        <v>Begin to understand that numbers can be used not only to count discrete objects but also to describe continuous measures</v>
      </c>
      <c r="H33" s="77">
        <f>INDEX('Shape, Space and Measure'!$F$2:$AO$85,$F33,$E$1)</f>
        <v>0</v>
      </c>
      <c r="I33" s="80" t="e">
        <f>VLOOKUP($B33,'Handling Data'!$B$2:$C$52,2,FALSE)</f>
        <v>#N/A</v>
      </c>
      <c r="J33" s="82">
        <f>IF(ISERROR(INDEX('Handling Data'!$D$2:$D$52,I33)),"",INDEX('Handling Data'!$D$2:$D$52,I33))</f>
      </c>
      <c r="K33" s="77" t="e">
        <f>INDEX('Handling Data'!$F$2:$AO$45,$I33,$E$1)</f>
        <v>#N/A</v>
      </c>
    </row>
    <row r="34" spans="1:11" ht="13.5" thickBot="1">
      <c r="A34" s="214"/>
      <c r="B34" s="77" t="str">
        <f>CONCATENATE($D$2-2,"g")</f>
        <v>2g</v>
      </c>
      <c r="C34" s="77" t="e">
        <f>VLOOKUP($B34,'Using and Applying'!$B$2:$C$52,2,FALSE)</f>
        <v>#N/A</v>
      </c>
      <c r="D34" s="82">
        <f>IF(ISERROR(INDEX('Using and Applying'!$D$2:$D$52,C34)),"",INDEX('Using and Applying'!$D$2:$D$52,C34))</f>
      </c>
      <c r="E34" s="77" t="e">
        <f>INDEX('Using and Applying'!$F$2:$AO$45,$C34,$E$1)</f>
        <v>#N/A</v>
      </c>
      <c r="F34" s="80" t="e">
        <f>VLOOKUP($B34,'Shape, Space and Measure'!$B$2:$C$51,2,FALSE)</f>
        <v>#N/A</v>
      </c>
      <c r="G34" s="82">
        <f>IF(ISERROR(INDEX('Shape, Space and Measure'!$D$2:$D$51,F34)),"",INDEX('Shape, Space and Measure'!$D$2:$D$51,F34))</f>
      </c>
      <c r="H34" s="77" t="e">
        <f>INDEX('Shape, Space and Measure'!$F$2:$AO$85,$F34,$E$1)</f>
        <v>#N/A</v>
      </c>
      <c r="I34" s="80" t="e">
        <f>VLOOKUP($B34,'Handling Data'!$B$2:$C$52,2,FALSE)</f>
        <v>#N/A</v>
      </c>
      <c r="J34" s="82">
        <f>IF(ISERROR(INDEX('Handling Data'!$D$2:$D$52,I34)),"",INDEX('Handling Data'!$D$2:$D$52,I34))</f>
      </c>
      <c r="K34" s="77" t="e">
        <f>INDEX('Handling Data'!$F$2:$AO$45,$I34,$E$1)</f>
        <v>#N/A</v>
      </c>
    </row>
    <row r="35" spans="1:11" ht="13.5" thickBot="1">
      <c r="A35" s="214"/>
      <c r="B35" s="77" t="str">
        <f>CONCATENATE($D$2-2,"h")</f>
        <v>2h</v>
      </c>
      <c r="C35" s="77" t="e">
        <f>VLOOKUP($B35,'Using and Applying'!$B$2:$C$52,2,FALSE)</f>
        <v>#N/A</v>
      </c>
      <c r="D35" s="82">
        <f>IF(ISERROR(INDEX('Using and Applying'!$D$2:$D$52,C35)),"",INDEX('Using and Applying'!$D$2:$D$52,C35))</f>
      </c>
      <c r="E35" s="77" t="e">
        <f>INDEX('Using and Applying'!$F$2:$AO$45,$C35,$E$1)</f>
        <v>#N/A</v>
      </c>
      <c r="F35" s="80" t="e">
        <f>VLOOKUP($B35,'Shape, Space and Measure'!$B$2:$C$51,2,FALSE)</f>
        <v>#N/A</v>
      </c>
      <c r="G35" s="82">
        <f>IF(ISERROR(INDEX('Shape, Space and Measure'!$D$2:$D$51,F35)),"",INDEX('Shape, Space and Measure'!$D$2:$D$51,F35))</f>
      </c>
      <c r="H35" s="77" t="e">
        <f>INDEX('Shape, Space and Measure'!$F$2:$AO$85,$F35,$E$1)</f>
        <v>#N/A</v>
      </c>
      <c r="I35" s="80" t="e">
        <f>VLOOKUP($B35,'Handling Data'!$B$2:$C$52,2,FALSE)</f>
        <v>#N/A</v>
      </c>
      <c r="J35" s="82">
        <f>IF(ISERROR(INDEX('Handling Data'!$D$2:$D$52,I35)),"",INDEX('Handling Data'!$D$2:$D$52,I35))</f>
      </c>
      <c r="K35" s="77" t="e">
        <f>INDEX('Handling Data'!$F$2:$AO$45,$I35,$E$1)</f>
        <v>#N/A</v>
      </c>
    </row>
    <row r="36" spans="1:11" ht="13.5" thickBot="1">
      <c r="A36" s="214"/>
      <c r="B36" s="77" t="str">
        <f>CONCATENATE($D$2-2,"i")</f>
        <v>2i</v>
      </c>
      <c r="C36" s="77" t="e">
        <f>VLOOKUP($B36,'Using and Applying'!$B$2:$C$52,2,FALSE)</f>
        <v>#N/A</v>
      </c>
      <c r="D36" s="82">
        <f>IF(ISERROR(INDEX('Using and Applying'!$D$2:$D$52,C36)),"",INDEX('Using and Applying'!$D$2:$D$52,C36))</f>
      </c>
      <c r="E36" s="77" t="e">
        <f>INDEX('Using and Applying'!$F$2:$AO$45,$C36,$E$1)</f>
        <v>#N/A</v>
      </c>
      <c r="F36" s="80" t="e">
        <f>VLOOKUP($B36,'Shape, Space and Measure'!$B$2:$C$51,2,FALSE)</f>
        <v>#N/A</v>
      </c>
      <c r="G36" s="82">
        <f>IF(ISERROR(INDEX('Shape, Space and Measure'!$D$2:$D$51,F36)),"",INDEX('Shape, Space and Measure'!$D$2:$D$51,F36))</f>
      </c>
      <c r="H36" s="77" t="e">
        <f>INDEX('Shape, Space and Measure'!$F$2:$AO$85,$F36,$E$1)</f>
        <v>#N/A</v>
      </c>
      <c r="I36" s="80" t="e">
        <f>VLOOKUP($B36,'Handling Data'!$B$2:$C$52,2,FALSE)</f>
        <v>#N/A</v>
      </c>
      <c r="J36" s="82">
        <f>IF(ISERROR(INDEX('Handling Data'!$D$2:$D$52,I36)),"",INDEX('Handling Data'!$D$2:$D$52,I36))</f>
      </c>
      <c r="K36" s="77" t="e">
        <f>INDEX('Handling Data'!$F$2:$AO$45,$I36,$E$1)</f>
        <v>#N/A</v>
      </c>
    </row>
    <row r="37" spans="1:11" ht="13.5" thickBot="1">
      <c r="A37" s="215"/>
      <c r="B37" s="77" t="str">
        <f>CONCATENATE($D$2-2,"j")</f>
        <v>2j</v>
      </c>
      <c r="C37" s="77" t="e">
        <f>VLOOKUP($B37,'Using and Applying'!$B$2:$C$52,2,FALSE)</f>
        <v>#N/A</v>
      </c>
      <c r="D37" s="82">
        <f>IF(ISERROR(INDEX('Using and Applying'!$D$2:$D$52,C37)),"",INDEX('Using and Applying'!$D$2:$D$52,C37))</f>
      </c>
      <c r="E37" s="77" t="e">
        <f>INDEX('Using and Applying'!$F$2:$AO$45,$C37,$E$1)</f>
        <v>#N/A</v>
      </c>
      <c r="F37" s="80" t="e">
        <f>VLOOKUP($B37,'Shape, Space and Measure'!$B$2:$C$51,2,FALSE)</f>
        <v>#N/A</v>
      </c>
      <c r="G37" s="82">
        <f>IF(ISERROR(INDEX('Shape, Space and Measure'!$D$2:$D$51,F37)),"",INDEX('Shape, Space and Measure'!$D$2:$D$51,F37))</f>
      </c>
      <c r="H37" s="77" t="e">
        <f>INDEX('Shape, Space and Measure'!$F$2:$AO$85,$F37,$E$1)</f>
        <v>#N/A</v>
      </c>
      <c r="I37" s="80" t="e">
        <f>VLOOKUP($B37,'Handling Data'!$B$2:$C$52,2,FALSE)</f>
        <v>#N/A</v>
      </c>
      <c r="J37" s="82">
        <f>IF(ISERROR(INDEX('Handling Data'!$D$2:$D$52,I37)),"",INDEX('Handling Data'!$D$2:$D$52,I37))</f>
      </c>
      <c r="K37" s="77" t="e">
        <f>INDEX('Handling Data'!$F$2:$AO$45,$I37,$E$1)</f>
        <v>#N/A</v>
      </c>
    </row>
    <row r="38" spans="1:11" ht="13.5" thickBot="1">
      <c r="A38" s="213">
        <f>$D$2-1</f>
        <v>3</v>
      </c>
      <c r="B38" s="77" t="str">
        <f>CONCATENATE($D$2-1,"a")</f>
        <v>3a</v>
      </c>
      <c r="C38" s="77">
        <f>VLOOKUP($B38,'Using and Applying'!$B$2:$C$52,2,FALSE)</f>
        <v>11</v>
      </c>
      <c r="D38" s="82" t="str">
        <f>IF(ISERROR(INDEX('Using and Applying'!$D$2:$D$52,C38)),"",INDEX('Using and Applying'!$D$2:$D$52,C38))</f>
        <v>Select the mathematics they use in a wider range of classroom activities</v>
      </c>
      <c r="E38" s="77">
        <f>INDEX('Using and Applying'!$F$2:$AO$45,$C38,$E$1)</f>
        <v>0</v>
      </c>
      <c r="F38" s="77">
        <f>VLOOKUP($B38,'Shape, Space and Measure'!$B$2:$C$51,2,FALSE)</f>
        <v>11</v>
      </c>
      <c r="G38" s="82" t="str">
        <f>IF(ISERROR(INDEX('Shape, Space and Measure'!$D$2:$D$51,F38)),"",INDEX('Shape, Space and Measure'!$D$2:$D$51,F38))</f>
        <v>Classify 3-D and 2-D shapes in various ways using mathematical properties such as reflective symmetry for 2-D shapes</v>
      </c>
      <c r="H38" s="77">
        <f>INDEX('Shape, Space and Measure'!$F$2:$AO$85,$F38,$E$1)</f>
        <v>0</v>
      </c>
      <c r="I38" s="77">
        <f>VLOOKUP($B38,'Handling Data'!$B$2:$C$52,2,FALSE)</f>
        <v>9</v>
      </c>
      <c r="J38" s="82" t="str">
        <f>IF(ISERROR(INDEX('Handling Data'!$D$2:$D$52,I38)),"",INDEX('Handling Data'!$D$2:$D$52,I38))</f>
        <v>Gather information</v>
      </c>
      <c r="K38" s="77">
        <f>INDEX('Handling Data'!$F$2:$AO$45,$I38,$E$1)</f>
        <v>0</v>
      </c>
    </row>
    <row r="39" spans="1:11" ht="26.25" thickBot="1">
      <c r="A39" s="214"/>
      <c r="B39" s="77" t="str">
        <f>CONCATENATE($D$2-1,"b")</f>
        <v>3b</v>
      </c>
      <c r="C39" s="77">
        <f>VLOOKUP($B39,'Using and Applying'!$B$2:$C$52,2,FALSE)</f>
        <v>12</v>
      </c>
      <c r="D39" s="82" t="str">
        <f>IF(ISERROR(INDEX('Using and Applying'!$D$2:$D$52,C39)),"",INDEX('Using and Applying'!$D$2:$D$52,C39))</f>
        <v>Try different approaches and find ways of overcoming difficulties that arise when they
are solving problems</v>
      </c>
      <c r="E39" s="77">
        <f>INDEX('Using and Applying'!$F$2:$AO$45,$C39,$E$1)</f>
        <v>0</v>
      </c>
      <c r="F39" s="77">
        <f>VLOOKUP($B39,'Shape, Space and Measure'!$B$2:$C$51,2,FALSE)</f>
        <v>12</v>
      </c>
      <c r="G39" s="82" t="str">
        <f>IF(ISERROR(INDEX('Shape, Space and Measure'!$D$2:$D$51,F39)),"",INDEX('Shape, Space and Measure'!$D$2:$D$51,F39))</f>
        <v>Begin to recognise nets of familiar 3-D shapes, e.g. cube, cuboid, triangular prism, square-based pyramid</v>
      </c>
      <c r="H39" s="77">
        <f>INDEX('Shape, Space and Measure'!$F$2:$AO$85,$F39,$E$1)</f>
        <v>0</v>
      </c>
      <c r="I39" s="77">
        <f>VLOOKUP($B39,'Handling Data'!$B$2:$C$52,2,FALSE)</f>
        <v>10</v>
      </c>
      <c r="J39" s="82" t="str">
        <f>IF(ISERROR(INDEX('Handling Data'!$D$2:$D$52,I39)),"",INDEX('Handling Data'!$D$2:$D$52,I39))</f>
        <v>Construct bar charts and pictograms, where the symbol represents a group of units</v>
      </c>
      <c r="K39" s="77">
        <f>INDEX('Handling Data'!$F$2:$AO$45,$I39,$E$1)</f>
        <v>0</v>
      </c>
    </row>
    <row r="40" spans="1:11" ht="13.5" thickBot="1">
      <c r="A40" s="214"/>
      <c r="B40" s="77" t="str">
        <f>CONCATENATE($D$2-1,"c")</f>
        <v>3c</v>
      </c>
      <c r="C40" s="77">
        <f>VLOOKUP($B40,'Using and Applying'!$B$2:$C$52,2,FALSE)</f>
        <v>13</v>
      </c>
      <c r="D40" s="82" t="str">
        <f>IF(ISERROR(INDEX('Using and Applying'!$D$2:$D$52,C40)),"",INDEX('Using and Applying'!$D$2:$D$52,C40))</f>
        <v>Begin to organise their work and check results</v>
      </c>
      <c r="E40" s="77">
        <f>INDEX('Using and Applying'!$F$2:$AO$45,$C40,$E$1)</f>
        <v>0</v>
      </c>
      <c r="F40" s="79">
        <f>VLOOKUP($B40,'Shape, Space and Measure'!$B$2:$C$51,2,FALSE)</f>
        <v>13</v>
      </c>
      <c r="G40" s="82" t="str">
        <f>IF(ISERROR(INDEX('Shape, Space and Measure'!$D$2:$D$51,F40)),"",INDEX('Shape, Space and Measure'!$D$2:$D$51,F40))</f>
        <v>Recognise shapes in different orientations and reflect shapes, presented on a grid, in a vertical or horizontal mirror line</v>
      </c>
      <c r="H40" s="77">
        <f>INDEX('Shape, Space and Measure'!$F$2:$AO$85,$F40,$E$1)</f>
        <v>0</v>
      </c>
      <c r="I40" s="79">
        <f>VLOOKUP($B40,'Handling Data'!$B$2:$C$52,2,FALSE)</f>
        <v>11</v>
      </c>
      <c r="J40" s="82" t="str">
        <f>IF(ISERROR(INDEX('Handling Data'!$D$2:$D$52,I40)),"",INDEX('Handling Data'!$D$2:$D$52,I40))</f>
        <v>Use Venn and Carroll diagrams to record their sorting and classifying of information</v>
      </c>
      <c r="K40" s="77">
        <f>INDEX('Handling Data'!$F$2:$AO$45,$I40,$E$1)</f>
        <v>0</v>
      </c>
    </row>
    <row r="41" spans="1:11" ht="13.5" thickBot="1">
      <c r="A41" s="214"/>
      <c r="B41" s="77" t="str">
        <f>CONCATENATE($D$2-1,"d")</f>
        <v>3d</v>
      </c>
      <c r="C41" s="77">
        <f>VLOOKUP($B41,'Using and Applying'!$B$2:$C$52,2,FALSE)</f>
        <v>14</v>
      </c>
      <c r="D41" s="82" t="str">
        <f>IF(ISERROR(INDEX('Using and Applying'!$D$2:$D$52,C41)),"",INDEX('Using and Applying'!$D$2:$D$52,C41))</f>
        <v>Use and interpret mathematical symbols and diagrams</v>
      </c>
      <c r="E41" s="77">
        <f>INDEX('Using and Applying'!$F$2:$AO$45,$C41,$E$1)</f>
        <v>0</v>
      </c>
      <c r="F41" s="80">
        <f>VLOOKUP($B41,'Shape, Space and Measure'!$B$2:$C$51,2,FALSE)</f>
        <v>14</v>
      </c>
      <c r="G41" s="82" t="str">
        <f>IF(ISERROR(INDEX('Shape, Space and Measure'!$D$2:$D$51,F41)),"",INDEX('Shape, Space and Measure'!$D$2:$D$51,F41))</f>
        <v>Describe position and movement</v>
      </c>
      <c r="H41" s="77">
        <f>INDEX('Shape, Space and Measure'!$F$2:$AO$85,$F41,$E$1)</f>
        <v>0</v>
      </c>
      <c r="I41" s="80">
        <f>VLOOKUP($B41,'Handling Data'!$B$2:$C$52,2,FALSE)</f>
        <v>12</v>
      </c>
      <c r="J41" s="82" t="str">
        <f>IF(ISERROR(INDEX('Handling Data'!$D$2:$D$52,I41)),"",INDEX('Handling Data'!$D$2:$D$52,I41))</f>
        <v>Extract and interpret information presented in simple tables, lists, bar charts and pictograms</v>
      </c>
      <c r="K41" s="77">
        <f>INDEX('Handling Data'!$F$2:$AO$45,$I41,$E$1)</f>
        <v>0</v>
      </c>
    </row>
    <row r="42" spans="1:11" ht="26.25" thickBot="1">
      <c r="A42" s="214"/>
      <c r="B42" s="77" t="str">
        <f>CONCATENATE($D$2-1,"e")</f>
        <v>3e</v>
      </c>
      <c r="C42" s="77">
        <f>VLOOKUP($B42,'Using and Applying'!$B$2:$C$52,2,FALSE)</f>
        <v>15</v>
      </c>
      <c r="D42" s="82" t="str">
        <f>IF(ISERROR(INDEX('Using and Applying'!$D$2:$D$52,C42)),"",INDEX('Using and Applying'!$D$2:$D$52,C42))</f>
        <v>Understand a general statement by finding particular examples that match it</v>
      </c>
      <c r="E42" s="77">
        <f>INDEX('Using and Applying'!$F$2:$AO$45,$C42,$E$1)</f>
        <v>0</v>
      </c>
      <c r="F42" s="80">
        <f>VLOOKUP($B42,'Shape, Space and Measure'!$B$2:$C$51,2,FALSE)</f>
        <v>15</v>
      </c>
      <c r="G42" s="82" t="str">
        <f>IF(ISERROR(INDEX('Shape, Space and Measure'!$D$2:$D$51,F42)),"",INDEX('Shape, Space and Measure'!$D$2:$D$51,F42))</f>
        <v>Use a wider range of measures including non-standard units and standard metric units of length, capacity and mass in a range of contexts</v>
      </c>
      <c r="H42" s="77">
        <f>INDEX('Shape, Space and Measure'!$F$2:$AO$85,$F42,$E$1)</f>
        <v>0</v>
      </c>
      <c r="I42" s="80" t="e">
        <f>VLOOKUP($B42,'Handling Data'!$B$2:$C$52,2,FALSE)</f>
        <v>#N/A</v>
      </c>
      <c r="J42" s="82">
        <f>IF(ISERROR(INDEX('Handling Data'!$D$2:$D$52,I42)),"",INDEX('Handling Data'!$D$2:$D$52,I42))</f>
      </c>
      <c r="K42" s="77" t="e">
        <f>INDEX('Handling Data'!$F$2:$AO$45,$I42,$E$1)</f>
        <v>#N/A</v>
      </c>
    </row>
    <row r="43" spans="1:11" ht="13.5" thickBot="1">
      <c r="A43" s="214"/>
      <c r="B43" s="77" t="str">
        <f>CONCATENATE($D$2-1,"f")</f>
        <v>3f</v>
      </c>
      <c r="C43" s="77">
        <f>VLOOKUP($B43,'Using and Applying'!$B$2:$C$52,2,FALSE)</f>
        <v>16</v>
      </c>
      <c r="D43" s="82" t="str">
        <f>IF(ISERROR(INDEX('Using and Applying'!$D$2:$D$52,C43)),"",INDEX('Using and Applying'!$D$2:$D$52,C43))</f>
        <v>Review their work and reasoning</v>
      </c>
      <c r="E43" s="77">
        <f>INDEX('Using and Applying'!$F$2:$AO$45,$C43,$E$1)</f>
        <v>0</v>
      </c>
      <c r="F43" s="80">
        <f>VLOOKUP($B43,'Shape, Space and Measure'!$B$2:$C$51,2,FALSE)</f>
        <v>16</v>
      </c>
      <c r="G43" s="86" t="str">
        <f>IF(ISERROR(INDEX('Shape, Space and Measure'!$D$2:$D$51,F43)),"",INDEX('Shape, Space and Measure'!$D$2:$D$51,F43))</f>
        <v>Use standard units of time</v>
      </c>
      <c r="H43" s="77">
        <f>INDEX('Shape, Space and Measure'!$F$2:$AO$85,$F43,$E$1)</f>
        <v>0</v>
      </c>
      <c r="I43" s="80" t="e">
        <f>VLOOKUP($B43,'Handling Data'!$B$2:$C$52,2,FALSE)</f>
        <v>#N/A</v>
      </c>
      <c r="J43" s="82">
        <f>IF(ISERROR(INDEX('Handling Data'!$D$2:$D$52,I43)),"",INDEX('Handling Data'!$D$2:$D$52,I43))</f>
      </c>
      <c r="K43" s="77" t="e">
        <f>INDEX('Handling Data'!$F$2:$AO$45,$I43,$E$1)</f>
        <v>#N/A</v>
      </c>
    </row>
    <row r="44" spans="1:11" ht="13.5" thickBot="1">
      <c r="A44" s="214"/>
      <c r="B44" s="77" t="str">
        <f>CONCATENATE($D$2-1,"g")</f>
        <v>3g</v>
      </c>
      <c r="C44" s="77" t="e">
        <f>VLOOKUP($B44,'Using and Applying'!$B$2:$C$52,2,FALSE)</f>
        <v>#N/A</v>
      </c>
      <c r="D44" s="82">
        <f>IF(ISERROR(INDEX('Using and Applying'!$D$2:$D$52,C44)),"",INDEX('Using and Applying'!$D$2:$D$52,C44))</f>
      </c>
      <c r="E44" s="77" t="e">
        <f>INDEX('Using and Applying'!$F$2:$AO$45,$C44,$E$1)</f>
        <v>#N/A</v>
      </c>
      <c r="F44" s="80" t="e">
        <f>VLOOKUP($B44,'Shape, Space and Measure'!$B$2:$C$51,2,FALSE)</f>
        <v>#N/A</v>
      </c>
      <c r="G44" s="82">
        <f>IF(ISERROR(INDEX('Shape, Space and Measure'!$D$2:$D$51,F44)),"",INDEX('Shape, Space and Measure'!$D$2:$D$51,F44))</f>
      </c>
      <c r="H44" s="77" t="e">
        <f>INDEX('Shape, Space and Measure'!$F$2:$AO$85,$F44,$E$1)</f>
        <v>#N/A</v>
      </c>
      <c r="I44" s="80" t="e">
        <f>VLOOKUP($B44,'Handling Data'!$B$2:$C$52,2,FALSE)</f>
        <v>#N/A</v>
      </c>
      <c r="J44" s="82">
        <f>IF(ISERROR(INDEX('Handling Data'!$D$2:$D$52,I44)),"",INDEX('Handling Data'!$D$2:$D$52,I44))</f>
      </c>
      <c r="K44" s="77" t="e">
        <f>INDEX('Handling Data'!$F$2:$AO$45,$I44,$E$1)</f>
        <v>#N/A</v>
      </c>
    </row>
    <row r="45" spans="1:11" ht="13.5" thickBot="1">
      <c r="A45" s="214"/>
      <c r="B45" s="77" t="str">
        <f>CONCATENATE($D$2-1,"h")</f>
        <v>3h</v>
      </c>
      <c r="C45" s="77" t="e">
        <f>VLOOKUP($B45,'Using and Applying'!$B$2:$C$52,2,FALSE)</f>
        <v>#N/A</v>
      </c>
      <c r="D45" s="82">
        <f>IF(ISERROR(INDEX('Using and Applying'!$D$2:$D$52,C45)),"",INDEX('Using and Applying'!$D$2:$D$52,C45))</f>
      </c>
      <c r="E45" s="77" t="e">
        <f>INDEX('Using and Applying'!$F$2:$AO$45,$C45,$E$1)</f>
        <v>#N/A</v>
      </c>
      <c r="F45" s="80" t="e">
        <f>VLOOKUP($B45,'Shape, Space and Measure'!$B$2:$C$51,2,FALSE)</f>
        <v>#N/A</v>
      </c>
      <c r="G45" s="82">
        <f>IF(ISERROR(INDEX('Shape, Space and Measure'!$D$2:$D$51,F45)),"",INDEX('Shape, Space and Measure'!$D$2:$D$51,F45))</f>
      </c>
      <c r="H45" s="77" t="e">
        <f>INDEX('Shape, Space and Measure'!$F$2:$AO$85,$F45,$E$1)</f>
        <v>#N/A</v>
      </c>
      <c r="I45" s="80" t="e">
        <f>VLOOKUP($B45,'Handling Data'!$B$2:$C$52,2,FALSE)</f>
        <v>#N/A</v>
      </c>
      <c r="J45" s="82">
        <f>IF(ISERROR(INDEX('Handling Data'!$D$2:$D$52,I45)),"",INDEX('Handling Data'!$D$2:$D$52,I45))</f>
      </c>
      <c r="K45" s="77" t="e">
        <f>INDEX('Handling Data'!$F$2:$AO$45,$I45,$E$1)</f>
        <v>#N/A</v>
      </c>
    </row>
    <row r="46" spans="1:11" ht="13.5" thickBot="1">
      <c r="A46" s="214"/>
      <c r="B46" s="77" t="str">
        <f>CONCATENATE($D$2-1,"i")</f>
        <v>3i</v>
      </c>
      <c r="C46" s="77" t="e">
        <f>VLOOKUP($B46,'Using and Applying'!$B$2:$C$52,2,FALSE)</f>
        <v>#N/A</v>
      </c>
      <c r="D46" s="82">
        <f>IF(ISERROR(INDEX('Using and Applying'!$D$2:$D$52,C46)),"",INDEX('Using and Applying'!$D$2:$D$52,C46))</f>
      </c>
      <c r="E46" s="77" t="e">
        <f>INDEX('Using and Applying'!$F$2:$AO$45,$C46,$E$1)</f>
        <v>#N/A</v>
      </c>
      <c r="F46" s="80" t="e">
        <f>VLOOKUP($B46,'Shape, Space and Measure'!$B$2:$C$51,2,FALSE)</f>
        <v>#N/A</v>
      </c>
      <c r="G46" s="82">
        <f>IF(ISERROR(INDEX('Shape, Space and Measure'!$D$2:$D$51,F46)),"",INDEX('Shape, Space and Measure'!$D$2:$D$51,F46))</f>
      </c>
      <c r="H46" s="77" t="e">
        <f>INDEX('Shape, Space and Measure'!$F$2:$AO$85,$F46,$E$1)</f>
        <v>#N/A</v>
      </c>
      <c r="I46" s="80" t="e">
        <f>VLOOKUP($B46,'Handling Data'!$B$2:$C$52,2,FALSE)</f>
        <v>#N/A</v>
      </c>
      <c r="J46" s="82">
        <f>IF(ISERROR(INDEX('Handling Data'!$D$2:$D$52,I46)),"",INDEX('Handling Data'!$D$2:$D$52,I46))</f>
      </c>
      <c r="K46" s="77" t="e">
        <f>INDEX('Handling Data'!$F$2:$AO$45,$I46,$E$1)</f>
        <v>#N/A</v>
      </c>
    </row>
    <row r="47" spans="1:11" ht="13.5" thickBot="1">
      <c r="A47" s="215"/>
      <c r="B47" s="77" t="str">
        <f>CONCATENATE($D$2-1,"j")</f>
        <v>3j</v>
      </c>
      <c r="C47" s="77" t="e">
        <f>VLOOKUP($B47,'Using and Applying'!$B$2:$C$52,2,FALSE)</f>
        <v>#N/A</v>
      </c>
      <c r="D47" s="82">
        <f>IF(ISERROR(INDEX('Using and Applying'!$D$2:$D$52,C47)),"",INDEX('Using and Applying'!$D$2:$D$52,C47))</f>
      </c>
      <c r="E47" s="77" t="e">
        <f>INDEX('Using and Applying'!$F$2:$AO$45,$C47,$E$1)</f>
        <v>#N/A</v>
      </c>
      <c r="F47" s="80" t="e">
        <f>VLOOKUP($B47,'Shape, Space and Measure'!$B$2:$C$51,2,FALSE)</f>
        <v>#N/A</v>
      </c>
      <c r="G47" s="82">
        <f>IF(ISERROR(INDEX('Shape, Space and Measure'!$D$2:$D$51,F47)),"",INDEX('Shape, Space and Measure'!$D$2:$D$51,F47))</f>
      </c>
      <c r="H47" s="77" t="e">
        <f>INDEX('Shape, Space and Measure'!$F$2:$AO$85,$F47,$E$1)</f>
        <v>#N/A</v>
      </c>
      <c r="I47" s="80" t="e">
        <f>VLOOKUP($B47,'Handling Data'!$B$2:$C$52,2,FALSE)</f>
        <v>#N/A</v>
      </c>
      <c r="J47" s="82">
        <f>IF(ISERROR(INDEX('Handling Data'!$D$2:$D$52,I47)),"",INDEX('Handling Data'!$D$2:$D$52,I47))</f>
      </c>
      <c r="K47" s="77" t="e">
        <f>INDEX('Handling Data'!$F$2:$AO$45,$I47,$E$1)</f>
        <v>#N/A</v>
      </c>
    </row>
    <row r="48" spans="1:11" ht="13.5" thickBot="1">
      <c r="A48" s="213">
        <f>$D$2</f>
        <v>4</v>
      </c>
      <c r="B48" s="77" t="str">
        <f>CONCATENATE($D$2,"a")</f>
        <v>4a</v>
      </c>
      <c r="C48" s="77">
        <f>VLOOKUP($B48,'Using and Applying'!$B$2:$C$52,2,FALSE)</f>
        <v>17</v>
      </c>
      <c r="D48" s="82" t="str">
        <f>IF(ISERROR(INDEX('Using and Applying'!$D$2:$D$52,C48)),"",INDEX('Using and Applying'!$D$2:$D$52,C48))</f>
        <v>Develop own strategies for solving problems</v>
      </c>
      <c r="E48" s="77">
        <f>INDEX('Using and Applying'!$F$2:$AO$45,$C48,$E$1)</f>
        <v>0</v>
      </c>
      <c r="F48" s="80">
        <f>VLOOKUP($B48,'Shape, Space and Measure'!$B$2:$C$51,2,FALSE)</f>
        <v>17</v>
      </c>
      <c r="G48" s="82" t="str">
        <f>IF(ISERROR(INDEX('Shape, Space and Measure'!$D$2:$D$51,F48)),"",INDEX('Shape, Space and Measure'!$D$2:$D$51,F48))</f>
        <v>Use the properties of 2-D and 3-D shapes</v>
      </c>
      <c r="H48" s="77">
        <f>INDEX('Shape, Space and Measure'!$F$2:$AO$85,$F48,$E$1)</f>
        <v>0</v>
      </c>
      <c r="I48" s="80">
        <f>VLOOKUP($B48,'Handling Data'!$B$2:$C$52,2,FALSE)</f>
        <v>13</v>
      </c>
      <c r="J48" s="82" t="str">
        <f>IF(ISERROR(INDEX('Handling Data'!$D$2:$D$52,I48)),"",INDEX('Handling Data'!$D$2:$D$52,I48))</f>
        <v>Collect and record discrete data.</v>
      </c>
      <c r="K48" s="77">
        <f>INDEX('Handling Data'!$F$2:$AO$45,$I48,$E$1)</f>
        <v>0</v>
      </c>
    </row>
    <row r="49" spans="1:11" ht="26.25" thickBot="1">
      <c r="A49" s="214"/>
      <c r="B49" s="77" t="str">
        <f>CONCATENATE($D$2,"b")</f>
        <v>4b</v>
      </c>
      <c r="C49" s="77">
        <f>VLOOKUP($B49,'Using and Applying'!$B$2:$C$52,2,FALSE)</f>
        <v>18</v>
      </c>
      <c r="D49" s="82" t="str">
        <f>IF(ISERROR(INDEX('Using and Applying'!$D$2:$D$52,C49)),"",INDEX('Using and Applying'!$D$2:$D$52,C49))</f>
        <v>Use their own strategies within mathematics and in applying mathematics to practical
contexts</v>
      </c>
      <c r="E49" s="77">
        <f>INDEX('Using and Applying'!$F$2:$AO$45,$C49,$E$1)</f>
        <v>0</v>
      </c>
      <c r="F49" s="80">
        <f>VLOOKUP($B49,'Shape, Space and Measure'!$B$2:$C$51,2,FALSE)</f>
        <v>18</v>
      </c>
      <c r="G49" s="82" t="str">
        <f>IF(ISERROR(INDEX('Shape, Space and Measure'!$D$2:$D$51,F49)),"",INDEX('Shape, Space and Measure'!$D$2:$D$51,F49))</f>
        <v>Make 3-D models by linking given faces or edges and draw common 2-D shapes in different orientations on grids</v>
      </c>
      <c r="H49" s="77">
        <f>INDEX('Shape, Space and Measure'!$F$2:$AO$85,$F49,$E$1)</f>
        <v>0</v>
      </c>
      <c r="I49" s="80">
        <f>VLOOKUP($B49,'Handling Data'!$B$2:$C$52,2,FALSE)</f>
        <v>14</v>
      </c>
      <c r="J49" s="82" t="str">
        <f>IF(ISERROR(INDEX('Handling Data'!$D$2:$D$52,I49)),"",INDEX('Handling Data'!$D$2:$D$52,I49))</f>
        <v>Group data, where appropriate, in equal class intervals</v>
      </c>
      <c r="K49" s="77">
        <f>INDEX('Handling Data'!$F$2:$AO$45,$I49,$E$1)</f>
        <v>0</v>
      </c>
    </row>
    <row r="50" spans="1:11" ht="26.25" thickBot="1">
      <c r="A50" s="214"/>
      <c r="B50" s="77" t="str">
        <f>CONCATENATE($D$2,"c")</f>
        <v>4c</v>
      </c>
      <c r="C50" s="77">
        <f>VLOOKUP($B50,'Using and Applying'!$B$2:$C$52,2,FALSE)</f>
        <v>19</v>
      </c>
      <c r="D50" s="82" t="str">
        <f>IF(ISERROR(INDEX('Using and Applying'!$D$2:$D$52,C50)),"",INDEX('Using and Applying'!$D$2:$D$52,C50))</f>
        <v>Present information and results in a clear and organised way</v>
      </c>
      <c r="E50" s="77">
        <f>INDEX('Using and Applying'!$F$2:$AO$45,$C50,$E$1)</f>
        <v>0</v>
      </c>
      <c r="F50" s="80">
        <f>VLOOKUP($B50,'Shape, Space and Measure'!$B$2:$C$51,2,FALSE)</f>
        <v>19</v>
      </c>
      <c r="G50" s="82" t="str">
        <f>IF(ISERROR(INDEX('Shape, Space and Measure'!$D$2:$D$51,F50)),"",INDEX('Shape, Space and Measure'!$D$2:$D$51,F50))</f>
        <v>Reflect simple shapes in a mirror line, translate shapes horizontally or vertically and begin to rotate a simple shape or object about its centre or a vertex</v>
      </c>
      <c r="H50" s="77">
        <f>INDEX('Shape, Space and Measure'!$F$2:$AO$85,$F50,$E$1)</f>
        <v>0</v>
      </c>
      <c r="I50" s="80">
        <f>VLOOKUP($B50,'Handling Data'!$B$2:$C$52,2,FALSE)</f>
        <v>15</v>
      </c>
      <c r="J50" s="82" t="str">
        <f>IF(ISERROR(INDEX('Handling Data'!$D$2:$D$52,I50)),"",INDEX('Handling Data'!$D$2:$D$52,I50))</f>
        <v>Continue to use Venn and Carroll diagrams to record their sorting and classifying of information</v>
      </c>
      <c r="K50" s="77">
        <f>INDEX('Handling Data'!$F$2:$AO$45,$I50,$E$1)</f>
        <v>0</v>
      </c>
    </row>
    <row r="51" spans="1:11" ht="13.5" thickBot="1">
      <c r="A51" s="214"/>
      <c r="B51" s="77" t="str">
        <f>CONCATENATE($D$2,"d")</f>
        <v>4d</v>
      </c>
      <c r="C51" s="77">
        <f>VLOOKUP($B51,'Using and Applying'!$B$2:$C$52,2,FALSE)</f>
        <v>20</v>
      </c>
      <c r="D51" s="82" t="str">
        <f>IF(ISERROR(INDEX('Using and Applying'!$D$2:$D$52,C51)),"",INDEX('Using and Applying'!$D$2:$D$52,C51))</f>
        <v>Search for a solution by trying out ideas of their own</v>
      </c>
      <c r="E51" s="77">
        <f>INDEX('Using and Applying'!$F$2:$AO$45,$C51,$E$1)</f>
        <v>0</v>
      </c>
      <c r="F51" s="80">
        <f>VLOOKUP($B51,'Shape, Space and Measure'!$B$2:$C$51,2,FALSE)</f>
        <v>20</v>
      </c>
      <c r="G51" s="82" t="str">
        <f>IF(ISERROR(INDEX('Shape, Space and Measure'!$D$2:$D$51,F51)),"",INDEX('Shape, Space and Measure'!$D$2:$D$51,F51))</f>
        <v>Choose and use appropriate units and instruments</v>
      </c>
      <c r="H51" s="77">
        <f>INDEX('Shape, Space and Measure'!$F$2:$AO$85,$F51,$E$1)</f>
        <v>0</v>
      </c>
      <c r="I51" s="80">
        <f>VLOOKUP($B51,'Handling Data'!$B$2:$C$52,2,FALSE)</f>
        <v>16</v>
      </c>
      <c r="J51" s="82" t="str">
        <f>IF(ISERROR(INDEX('Handling Data'!$D$2:$D$52,I51)),"",INDEX('Handling Data'!$D$2:$D$52,I51))</f>
        <v>Construct and interpret frequency diagrams and simple line graphs</v>
      </c>
      <c r="K51" s="77">
        <f>INDEX('Handling Data'!$F$2:$AO$45,$I51,$E$1)</f>
        <v>0</v>
      </c>
    </row>
    <row r="52" spans="1:11" ht="13.5" thickBot="1">
      <c r="A52" s="214"/>
      <c r="B52" s="77" t="str">
        <f>CONCATENATE($D$2,"e")</f>
        <v>4e</v>
      </c>
      <c r="C52" s="77" t="e">
        <f>VLOOKUP($B52,'Using and Applying'!$B$2:$C$52,2,FALSE)</f>
        <v>#N/A</v>
      </c>
      <c r="D52" s="82">
        <f>IF(ISERROR(INDEX('Using and Applying'!$D$2:$D$52,C52)),"",INDEX('Using and Applying'!$D$2:$D$52,C52))</f>
      </c>
      <c r="E52" s="77" t="e">
        <f>INDEX('Using and Applying'!$F$2:$AO$45,$C52,$E$1)</f>
        <v>#N/A</v>
      </c>
      <c r="F52" s="80">
        <f>VLOOKUP($B52,'Shape, Space and Measure'!$B$2:$C$51,2,FALSE)</f>
        <v>21</v>
      </c>
      <c r="G52" s="82" t="str">
        <f>IF(ISERROR(INDEX('Shape, Space and Measure'!$D$2:$D$51,F52)),"",INDEX('Shape, Space and Measure'!$D$2:$D$51,F52))</f>
        <v>Interpret, with appropriate accuracy, numbers on a range of measuring instruments</v>
      </c>
      <c r="H52" s="77">
        <f>INDEX('Shape, Space and Measure'!$F$2:$AO$85,$F52,$E$1)</f>
        <v>0</v>
      </c>
      <c r="I52" s="80">
        <f>VLOOKUP($B52,'Handling Data'!$B$2:$C$52,2,FALSE)</f>
        <v>17</v>
      </c>
      <c r="J52" s="82" t="str">
        <f>IF(ISERROR(INDEX('Handling Data'!$D$2:$D$52,I52)),"",INDEX('Handling Data'!$D$2:$D$52,I52))</f>
        <v>Understand and use the mode and range to describe sets of data</v>
      </c>
      <c r="K52" s="77">
        <f>INDEX('Handling Data'!$F$2:$AO$45,$I52,$E$1)</f>
        <v>0</v>
      </c>
    </row>
    <row r="53" spans="1:11" ht="13.5" thickBot="1">
      <c r="A53" s="214"/>
      <c r="B53" s="77" t="str">
        <f>CONCATENATE($D$2,"f")</f>
        <v>4f</v>
      </c>
      <c r="C53" s="77" t="e">
        <f>VLOOKUP($B53,'Using and Applying'!$B$2:$C$52,2,FALSE)</f>
        <v>#N/A</v>
      </c>
      <c r="D53" s="82">
        <f>IF(ISERROR(INDEX('Using and Applying'!$D$2:$D$52,C53)),"",INDEX('Using and Applying'!$D$2:$D$52,C53))</f>
      </c>
      <c r="E53" s="77" t="e">
        <f>INDEX('Using and Applying'!$F$2:$AO$45,$C53,$E$1)</f>
        <v>#N/A</v>
      </c>
      <c r="F53" s="80">
        <f>VLOOKUP($B53,'Shape, Space and Measure'!$B$2:$C$51,2,FALSE)</f>
        <v>22</v>
      </c>
      <c r="G53" s="82" t="str">
        <f>IF(ISERROR(INDEX('Shape, Space and Measure'!$D$2:$D$51,F53)),"",INDEX('Shape, Space and Measure'!$D$2:$D$51,F53))</f>
        <v>Find perimeters of simple shapes and find areas by counting squares</v>
      </c>
      <c r="H53" s="77">
        <f>INDEX('Shape, Space and Measure'!$F$2:$AO$85,$F53,$E$1)</f>
        <v>0</v>
      </c>
      <c r="I53" s="80" t="e">
        <f>VLOOKUP($B53,'Handling Data'!$B$2:$C$52,2,FALSE)</f>
        <v>#N/A</v>
      </c>
      <c r="J53" s="82">
        <f>IF(ISERROR(INDEX('Handling Data'!$D$2:$D$52,I53)),"",INDEX('Handling Data'!$D$2:$D$52,I53))</f>
      </c>
      <c r="K53" s="77" t="e">
        <f>INDEX('Handling Data'!$F$2:$AO$45,$I53,$E$1)</f>
        <v>#N/A</v>
      </c>
    </row>
    <row r="54" spans="1:11" ht="13.5" thickBot="1">
      <c r="A54" s="214"/>
      <c r="B54" s="77" t="str">
        <f>CONCATENATE($D$2,"g")</f>
        <v>4g</v>
      </c>
      <c r="C54" s="77" t="e">
        <f>VLOOKUP($B54,'Using and Applying'!$B$2:$C$52,2,FALSE)</f>
        <v>#N/A</v>
      </c>
      <c r="D54" s="82">
        <f>IF(ISERROR(INDEX('Using and Applying'!$D$2:$D$52,C54)),"",INDEX('Using and Applying'!$D$2:$D$52,C54))</f>
      </c>
      <c r="E54" s="77" t="e">
        <f>INDEX('Using and Applying'!$F$2:$AO$45,$C54,$E$1)</f>
        <v>#N/A</v>
      </c>
      <c r="F54" s="80" t="e">
        <f>VLOOKUP($B54,'Shape, Space and Measure'!$B$2:$C$51,2,FALSE)</f>
        <v>#N/A</v>
      </c>
      <c r="G54" s="82">
        <f>IF(ISERROR(INDEX('Shape, Space and Measure'!$D$2:$D$51,F54)),"",INDEX('Shape, Space and Measure'!$D$2:$D$51,F54))</f>
      </c>
      <c r="H54" s="77" t="e">
        <f>INDEX('Shape, Space and Measure'!$F$2:$AO$85,$F54,$E$1)</f>
        <v>#N/A</v>
      </c>
      <c r="I54" s="80" t="e">
        <f>VLOOKUP($B54,'Handling Data'!$B$2:$C$52,2,FALSE)</f>
        <v>#N/A</v>
      </c>
      <c r="J54" s="82">
        <f>IF(ISERROR(INDEX('Handling Data'!$D$2:$D$52,I54)),"",INDEX('Handling Data'!$D$2:$D$52,I54))</f>
      </c>
      <c r="K54" s="77" t="e">
        <f>INDEX('Handling Data'!$F$2:$AO$45,$I54,$E$1)</f>
        <v>#N/A</v>
      </c>
    </row>
    <row r="55" spans="1:11" ht="13.5" thickBot="1">
      <c r="A55" s="214"/>
      <c r="B55" s="77" t="str">
        <f>CONCATENATE($D$2,"h")</f>
        <v>4h</v>
      </c>
      <c r="C55" s="77" t="e">
        <f>VLOOKUP($B55,'Using and Applying'!$B$2:$C$52,2,FALSE)</f>
        <v>#N/A</v>
      </c>
      <c r="D55" s="82">
        <f>IF(ISERROR(INDEX('Using and Applying'!$D$2:$D$52,C55)),"",INDEX('Using and Applying'!$D$2:$D$52,C55))</f>
      </c>
      <c r="E55" s="77" t="e">
        <f>INDEX('Using and Applying'!$F$2:$AO$45,$C55,$E$1)</f>
        <v>#N/A</v>
      </c>
      <c r="F55" s="80" t="e">
        <f>VLOOKUP($B55,'Shape, Space and Measure'!$B$2:$C$51,2,FALSE)</f>
        <v>#N/A</v>
      </c>
      <c r="G55" s="82">
        <f>IF(ISERROR(INDEX('Shape, Space and Measure'!$D$2:$D$51,F55)),"",INDEX('Shape, Space and Measure'!$D$2:$D$51,F55))</f>
      </c>
      <c r="H55" s="77" t="e">
        <f>INDEX('Shape, Space and Measure'!$F$2:$AO$85,$F55,$E$1)</f>
        <v>#N/A</v>
      </c>
      <c r="I55" s="80" t="e">
        <f>VLOOKUP($B55,'Handling Data'!$B$2:$C$52,2,FALSE)</f>
        <v>#N/A</v>
      </c>
      <c r="J55" s="82">
        <f>IF(ISERROR(INDEX('Handling Data'!$D$2:$D$52,I55)),"",INDEX('Handling Data'!$D$2:$D$52,I55))</f>
      </c>
      <c r="K55" s="77" t="e">
        <f>INDEX('Handling Data'!$F$2:$AO$45,$I55,$E$1)</f>
        <v>#N/A</v>
      </c>
    </row>
    <row r="56" spans="1:11" ht="13.5" thickBot="1">
      <c r="A56" s="214"/>
      <c r="B56" s="77" t="str">
        <f>CONCATENATE($D$2,"i")</f>
        <v>4i</v>
      </c>
      <c r="C56" s="77" t="e">
        <f>VLOOKUP($B56,'Using and Applying'!$B$2:$C$52,2,FALSE)</f>
        <v>#N/A</v>
      </c>
      <c r="D56" s="82">
        <f>IF(ISERROR(INDEX('Using and Applying'!$D$2:$D$52,C56)),"",INDEX('Using and Applying'!$D$2:$D$52,C56))</f>
      </c>
      <c r="E56" s="77" t="e">
        <f>INDEX('Using and Applying'!$F$2:$AO$45,$C56,$E$1)</f>
        <v>#N/A</v>
      </c>
      <c r="F56" s="80" t="e">
        <f>VLOOKUP($B56,'Shape, Space and Measure'!$B$2:$C$51,2,FALSE)</f>
        <v>#N/A</v>
      </c>
      <c r="G56" s="82">
        <f>IF(ISERROR(INDEX('Shape, Space and Measure'!$D$2:$D$51,F56)),"",INDEX('Shape, Space and Measure'!$D$2:$D$51,F56))</f>
      </c>
      <c r="H56" s="77" t="e">
        <f>INDEX('Shape, Space and Measure'!$F$2:$AO$85,$F56,$E$1)</f>
        <v>#N/A</v>
      </c>
      <c r="I56" s="80" t="e">
        <f>VLOOKUP($B56,'Handling Data'!$B$2:$C$52,2,FALSE)</f>
        <v>#N/A</v>
      </c>
      <c r="J56" s="82">
        <f>IF(ISERROR(INDEX('Handling Data'!$D$2:$D$52,I56)),"",INDEX('Handling Data'!$D$2:$D$52,I56))</f>
      </c>
      <c r="K56" s="77" t="e">
        <f>INDEX('Handling Data'!$F$2:$AO$45,$I56,$E$1)</f>
        <v>#N/A</v>
      </c>
    </row>
    <row r="57" spans="1:11" ht="13.5" thickBot="1">
      <c r="A57" s="215"/>
      <c r="B57" s="77" t="str">
        <f>CONCATENATE($D$2,"j")</f>
        <v>4j</v>
      </c>
      <c r="C57" s="77" t="e">
        <f>VLOOKUP($B57,'Using and Applying'!$B$2:$C$52,2,FALSE)</f>
        <v>#N/A</v>
      </c>
      <c r="D57" s="83">
        <f>IF(ISERROR(INDEX('Using and Applying'!$D$2:$D$52,C57)),"",INDEX('Using and Applying'!$D$2:$D$52,C57))</f>
      </c>
      <c r="E57" s="77" t="e">
        <f>INDEX('Using and Applying'!$F$2:$AO$45,$C57,$E$1)</f>
        <v>#N/A</v>
      </c>
      <c r="F57" s="81" t="e">
        <f>VLOOKUP($B57,'Shape, Space and Measure'!$B$2:$C$51,2,FALSE)</f>
        <v>#N/A</v>
      </c>
      <c r="G57" s="83">
        <f>IF(ISERROR(INDEX('Numbers and the Number System'!$D$3:$D$29,F57)),"",INDEX('Numbers and the Number System'!$D$3:$D$29,F57))</f>
      </c>
      <c r="H57" s="77" t="e">
        <f>INDEX('Shape, Space and Measure'!$F$2:$AO$85,$F57,$E$1)</f>
        <v>#N/A</v>
      </c>
      <c r="I57" s="81" t="e">
        <f>VLOOKUP($B57,'Handling Data'!$B$2:$C$52,2,FALSE)</f>
        <v>#N/A</v>
      </c>
      <c r="J57" s="83">
        <f>IF(ISERROR(INDEX('Numbers and the Number System'!$D$3:$D$29,I57)),"",INDEX('Numbers and the Number System'!$D$3:$D$29,I57))</f>
      </c>
      <c r="K57" s="77" t="e">
        <f>INDEX('Handling Data'!$F$2:$AO$45,$I57,$E$1)</f>
        <v>#N/A</v>
      </c>
    </row>
  </sheetData>
  <sheetProtection password="DFCF" sheet="1" objects="1" scenarios="1"/>
  <mergeCells count="6">
    <mergeCell ref="A38:A47"/>
    <mergeCell ref="A48:A57"/>
    <mergeCell ref="A6:A11"/>
    <mergeCell ref="A12:A17"/>
    <mergeCell ref="A18:A24"/>
    <mergeCell ref="A28:A37"/>
  </mergeCells>
  <conditionalFormatting sqref="G6:G24 D6:D24 J6:J24 J28:J57 G28:G57 D28:D57">
    <cfRule type="expression" priority="1" dxfId="0" stopIfTrue="1">
      <formula>E6="y"</formula>
    </cfRule>
    <cfRule type="expression" priority="2" dxfId="3" stopIfTrue="1">
      <formula>E6="I"</formula>
    </cfRule>
    <cfRule type="expression" priority="3" dxfId="1" stopIfTrue="1">
      <formula>E6="n"</formula>
    </cfRule>
  </conditionalFormatting>
  <dataValidations count="2">
    <dataValidation type="list" allowBlank="1" showInputMessage="1" showErrorMessage="1" sqref="D1">
      <formula1>name</formula1>
    </dataValidation>
    <dataValidation type="whole" allowBlank="1" showInputMessage="1" showErrorMessage="1" sqref="D2:D3">
      <formula1>2</formula1>
      <formula2>8</formula2>
    </dataValidation>
  </dataValidations>
  <printOptions/>
  <pageMargins left="0.75" right="0.75" top="1" bottom="1" header="0.5" footer="0.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9"/>
  <dimension ref="A2:L38"/>
  <sheetViews>
    <sheetView showZeros="0" zoomScale="70" zoomScaleNormal="70" workbookViewId="0" topLeftCell="A1">
      <selection activeCell="D7" sqref="D7"/>
    </sheetView>
  </sheetViews>
  <sheetFormatPr defaultColWidth="9.140625" defaultRowHeight="12.75"/>
  <cols>
    <col min="1" max="2" width="20.140625" style="32" customWidth="1"/>
    <col min="3" max="3" width="5.8515625" style="32" customWidth="1"/>
    <col min="4" max="4" width="7.140625" style="32" customWidth="1"/>
    <col min="5" max="5" width="16.8515625" style="35" customWidth="1"/>
    <col min="6" max="11" width="21.00390625" style="35" customWidth="1"/>
    <col min="12" max="12" width="15.57421875" style="32" customWidth="1"/>
    <col min="13" max="16384" width="9.140625" style="32" customWidth="1"/>
  </cols>
  <sheetData>
    <row r="1" ht="48" customHeight="1" thickBot="1"/>
    <row r="2" spans="1:12" ht="59.25" customHeight="1" thickBot="1">
      <c r="A2" s="37" t="s">
        <v>8</v>
      </c>
      <c r="B2" s="37" t="s">
        <v>9</v>
      </c>
      <c r="C2" s="216" t="s">
        <v>364</v>
      </c>
      <c r="D2" s="217"/>
      <c r="E2" s="218"/>
      <c r="F2" s="38" t="s">
        <v>363</v>
      </c>
      <c r="G2" s="38" t="s">
        <v>7</v>
      </c>
      <c r="H2" s="38" t="s">
        <v>14</v>
      </c>
      <c r="I2" s="38" t="s">
        <v>15</v>
      </c>
      <c r="J2" s="38" t="s">
        <v>230</v>
      </c>
      <c r="K2" s="38" t="s">
        <v>18</v>
      </c>
      <c r="L2" s="38" t="s">
        <v>16</v>
      </c>
    </row>
    <row r="3" spans="1:12" ht="15.75" thickBot="1">
      <c r="A3" s="36" t="str">
        <f>Index!B3</f>
        <v>Ruth</v>
      </c>
      <c r="B3" s="36" t="str">
        <f>Index!C3</f>
        <v>Yardley</v>
      </c>
      <c r="C3" s="147">
        <v>7</v>
      </c>
      <c r="D3" s="147" t="s">
        <v>295</v>
      </c>
      <c r="E3" s="108" t="str">
        <f aca="true" t="shared" si="0" ref="E3:E38">IF(C3&lt;&gt;"",IF(D3&lt;&gt;"",PROPER(D3)&amp;" "&amp;C3,""),"")</f>
        <v>Secure 7</v>
      </c>
      <c r="F3" s="40" t="s">
        <v>400</v>
      </c>
      <c r="G3" s="40" t="s">
        <v>398</v>
      </c>
      <c r="H3" s="40" t="s">
        <v>399</v>
      </c>
      <c r="I3" s="40" t="s">
        <v>400</v>
      </c>
      <c r="J3" s="40" t="s">
        <v>400</v>
      </c>
      <c r="K3" s="40" t="s">
        <v>400</v>
      </c>
      <c r="L3" s="40" t="s">
        <v>400</v>
      </c>
    </row>
    <row r="4" spans="1:12" ht="15.75" thickBot="1">
      <c r="A4" s="39" t="str">
        <f>Index!B4</f>
        <v>Lisa</v>
      </c>
      <c r="B4" s="39" t="str">
        <f>Index!C4</f>
        <v>Jones</v>
      </c>
      <c r="C4" s="148">
        <v>7</v>
      </c>
      <c r="D4" s="148" t="s">
        <v>294</v>
      </c>
      <c r="E4" s="109" t="str">
        <f t="shared" si="0"/>
        <v>Low 7</v>
      </c>
      <c r="F4" s="41" t="s">
        <v>402</v>
      </c>
      <c r="G4" s="41" t="s">
        <v>401</v>
      </c>
      <c r="H4" s="41" t="s">
        <v>398</v>
      </c>
      <c r="I4" s="41" t="s">
        <v>400</v>
      </c>
      <c r="J4" s="41" t="s">
        <v>402</v>
      </c>
      <c r="K4" s="41" t="s">
        <v>400</v>
      </c>
      <c r="L4" s="41" t="s">
        <v>402</v>
      </c>
    </row>
    <row r="5" spans="1:12" ht="15.75" thickBot="1">
      <c r="A5" s="36" t="str">
        <f>Index!B5</f>
        <v>John</v>
      </c>
      <c r="B5" s="36" t="str">
        <f>Index!C5</f>
        <v>Sampson</v>
      </c>
      <c r="C5" s="147">
        <v>4</v>
      </c>
      <c r="D5" s="147" t="s">
        <v>295</v>
      </c>
      <c r="E5" s="108" t="str">
        <f t="shared" si="0"/>
        <v>Secure 4</v>
      </c>
      <c r="F5" s="40" t="s">
        <v>403</v>
      </c>
      <c r="G5" s="40" t="s">
        <v>403</v>
      </c>
      <c r="H5" s="40" t="s">
        <v>403</v>
      </c>
      <c r="I5" s="40" t="s">
        <v>404</v>
      </c>
      <c r="J5" s="40" t="s">
        <v>403</v>
      </c>
      <c r="K5" s="40" t="s">
        <v>403</v>
      </c>
      <c r="L5" s="40" t="s">
        <v>403</v>
      </c>
    </row>
    <row r="6" spans="1:12" ht="15.75" thickBot="1">
      <c r="A6" s="39" t="str">
        <f>Index!B6</f>
        <v>David</v>
      </c>
      <c r="B6" s="39" t="str">
        <f>Index!C6</f>
        <v>Stanbury</v>
      </c>
      <c r="C6" s="148">
        <v>4</v>
      </c>
      <c r="D6" s="148" t="s">
        <v>294</v>
      </c>
      <c r="E6" s="109" t="str">
        <f t="shared" si="0"/>
        <v>Low 4</v>
      </c>
      <c r="F6" s="41" t="s">
        <v>405</v>
      </c>
      <c r="G6" s="41" t="s">
        <v>405</v>
      </c>
      <c r="H6" s="41" t="s">
        <v>403</v>
      </c>
      <c r="I6" s="41" t="s">
        <v>403</v>
      </c>
      <c r="J6" s="41" t="s">
        <v>406</v>
      </c>
      <c r="K6" s="41" t="s">
        <v>405</v>
      </c>
      <c r="L6" s="41" t="s">
        <v>405</v>
      </c>
    </row>
    <row r="7" spans="1:12" ht="15.75" thickBot="1">
      <c r="A7" s="36">
        <f>Index!B7</f>
        <v>0</v>
      </c>
      <c r="B7" s="36">
        <f>Index!C7</f>
        <v>0</v>
      </c>
      <c r="C7" s="147"/>
      <c r="D7" s="147"/>
      <c r="E7" s="108">
        <f t="shared" si="0"/>
      </c>
      <c r="F7" s="40"/>
      <c r="G7" s="40"/>
      <c r="H7" s="40"/>
      <c r="I7" s="40"/>
      <c r="J7" s="40"/>
      <c r="K7" s="40"/>
      <c r="L7" s="40"/>
    </row>
    <row r="8" spans="1:12" ht="15.75" thickBot="1">
      <c r="A8" s="39">
        <f>Index!B8</f>
        <v>0</v>
      </c>
      <c r="B8" s="39">
        <f>Index!C8</f>
        <v>0</v>
      </c>
      <c r="C8" s="148"/>
      <c r="D8" s="148"/>
      <c r="E8" s="109">
        <f t="shared" si="0"/>
      </c>
      <c r="F8" s="41"/>
      <c r="G8" s="41"/>
      <c r="H8" s="41"/>
      <c r="I8" s="41"/>
      <c r="J8" s="41"/>
      <c r="K8" s="41"/>
      <c r="L8" s="41"/>
    </row>
    <row r="9" spans="1:12" ht="15.75" thickBot="1">
      <c r="A9" s="36">
        <f>Index!B9</f>
        <v>0</v>
      </c>
      <c r="B9" s="36">
        <f>Index!C9</f>
        <v>0</v>
      </c>
      <c r="C9" s="147"/>
      <c r="D9" s="147"/>
      <c r="E9" s="108">
        <f t="shared" si="0"/>
      </c>
      <c r="F9" s="40"/>
      <c r="G9" s="40"/>
      <c r="H9" s="40"/>
      <c r="I9" s="40"/>
      <c r="J9" s="40"/>
      <c r="K9" s="40"/>
      <c r="L9" s="40"/>
    </row>
    <row r="10" spans="1:12" ht="15.75" thickBot="1">
      <c r="A10" s="39">
        <f>Index!B10</f>
        <v>0</v>
      </c>
      <c r="B10" s="39">
        <f>Index!C10</f>
        <v>0</v>
      </c>
      <c r="C10" s="148"/>
      <c r="D10" s="148"/>
      <c r="E10" s="109">
        <f t="shared" si="0"/>
      </c>
      <c r="F10" s="41"/>
      <c r="G10" s="41"/>
      <c r="H10" s="41"/>
      <c r="I10" s="41"/>
      <c r="J10" s="41"/>
      <c r="K10" s="41"/>
      <c r="L10" s="41"/>
    </row>
    <row r="11" spans="1:12" ht="15.75" thickBot="1">
      <c r="A11" s="36">
        <f>Index!B11</f>
        <v>0</v>
      </c>
      <c r="B11" s="36">
        <f>Index!C11</f>
        <v>0</v>
      </c>
      <c r="C11" s="147"/>
      <c r="D11" s="147"/>
      <c r="E11" s="108">
        <f t="shared" si="0"/>
      </c>
      <c r="F11" s="40"/>
      <c r="G11" s="40"/>
      <c r="H11" s="40"/>
      <c r="I11" s="40"/>
      <c r="J11" s="40"/>
      <c r="K11" s="40"/>
      <c r="L11" s="40"/>
    </row>
    <row r="12" spans="1:12" ht="15.75" thickBot="1">
      <c r="A12" s="39">
        <f>Index!B12</f>
        <v>0</v>
      </c>
      <c r="B12" s="39">
        <f>Index!C12</f>
        <v>0</v>
      </c>
      <c r="C12" s="148"/>
      <c r="D12" s="148"/>
      <c r="E12" s="109">
        <f t="shared" si="0"/>
      </c>
      <c r="F12" s="41"/>
      <c r="G12" s="41"/>
      <c r="H12" s="41"/>
      <c r="I12" s="41"/>
      <c r="J12" s="41"/>
      <c r="K12" s="41"/>
      <c r="L12" s="41"/>
    </row>
    <row r="13" spans="1:12" ht="15.75" thickBot="1">
      <c r="A13" s="36">
        <f>Index!B13</f>
        <v>0</v>
      </c>
      <c r="B13" s="36">
        <f>Index!C13</f>
        <v>0</v>
      </c>
      <c r="C13" s="147"/>
      <c r="D13" s="147"/>
      <c r="E13" s="108">
        <f t="shared" si="0"/>
      </c>
      <c r="F13" s="40"/>
      <c r="G13" s="40"/>
      <c r="H13" s="40"/>
      <c r="I13" s="40"/>
      <c r="J13" s="40"/>
      <c r="K13" s="40"/>
      <c r="L13" s="40"/>
    </row>
    <row r="14" spans="1:12" ht="15.75" thickBot="1">
      <c r="A14" s="39">
        <f>Index!B14</f>
        <v>0</v>
      </c>
      <c r="B14" s="39">
        <f>Index!C14</f>
        <v>0</v>
      </c>
      <c r="C14" s="148"/>
      <c r="D14" s="148"/>
      <c r="E14" s="109">
        <f t="shared" si="0"/>
      </c>
      <c r="F14" s="41"/>
      <c r="G14" s="41"/>
      <c r="H14" s="41"/>
      <c r="I14" s="41"/>
      <c r="J14" s="41"/>
      <c r="K14" s="41"/>
      <c r="L14" s="41"/>
    </row>
    <row r="15" spans="1:12" ht="15.75" thickBot="1">
      <c r="A15" s="36">
        <f>Index!B15</f>
        <v>0</v>
      </c>
      <c r="B15" s="36">
        <f>Index!C15</f>
        <v>0</v>
      </c>
      <c r="C15" s="147"/>
      <c r="D15" s="147"/>
      <c r="E15" s="108">
        <f t="shared" si="0"/>
      </c>
      <c r="F15" s="40"/>
      <c r="G15" s="40"/>
      <c r="H15" s="40"/>
      <c r="I15" s="40"/>
      <c r="J15" s="40"/>
      <c r="K15" s="40"/>
      <c r="L15" s="40"/>
    </row>
    <row r="16" spans="1:12" ht="15.75" thickBot="1">
      <c r="A16" s="39">
        <f>Index!B16</f>
        <v>0</v>
      </c>
      <c r="B16" s="39">
        <f>Index!C16</f>
        <v>0</v>
      </c>
      <c r="C16" s="148"/>
      <c r="D16" s="148"/>
      <c r="E16" s="109">
        <f t="shared" si="0"/>
      </c>
      <c r="F16" s="41"/>
      <c r="G16" s="41"/>
      <c r="H16" s="41"/>
      <c r="I16" s="41"/>
      <c r="J16" s="41"/>
      <c r="K16" s="41"/>
      <c r="L16" s="41"/>
    </row>
    <row r="17" spans="1:12" ht="15.75" thickBot="1">
      <c r="A17" s="36">
        <f>Index!B17</f>
        <v>0</v>
      </c>
      <c r="B17" s="36">
        <f>Index!C17</f>
        <v>0</v>
      </c>
      <c r="C17" s="147"/>
      <c r="D17" s="147"/>
      <c r="E17" s="108">
        <f t="shared" si="0"/>
      </c>
      <c r="F17" s="40"/>
      <c r="G17" s="40"/>
      <c r="H17" s="40"/>
      <c r="I17" s="40"/>
      <c r="J17" s="40"/>
      <c r="K17" s="40"/>
      <c r="L17" s="40"/>
    </row>
    <row r="18" spans="1:12" ht="15.75" thickBot="1">
      <c r="A18" s="39">
        <f>Index!B18</f>
        <v>0</v>
      </c>
      <c r="B18" s="39">
        <f>Index!C18</f>
        <v>0</v>
      </c>
      <c r="C18" s="148"/>
      <c r="D18" s="148"/>
      <c r="E18" s="109">
        <f t="shared" si="0"/>
      </c>
      <c r="F18" s="41"/>
      <c r="G18" s="41"/>
      <c r="H18" s="41"/>
      <c r="I18" s="41"/>
      <c r="J18" s="41"/>
      <c r="K18" s="41"/>
      <c r="L18" s="41"/>
    </row>
    <row r="19" spans="1:12" ht="15.75" thickBot="1">
      <c r="A19" s="36">
        <f>Index!B19</f>
        <v>0</v>
      </c>
      <c r="B19" s="36">
        <f>Index!C19</f>
        <v>0</v>
      </c>
      <c r="C19" s="147"/>
      <c r="D19" s="147"/>
      <c r="E19" s="108">
        <f t="shared" si="0"/>
      </c>
      <c r="F19" s="40"/>
      <c r="G19" s="40"/>
      <c r="H19" s="40"/>
      <c r="I19" s="40"/>
      <c r="J19" s="40"/>
      <c r="K19" s="40"/>
      <c r="L19" s="40"/>
    </row>
    <row r="20" spans="1:12" ht="15.75" thickBot="1">
      <c r="A20" s="39">
        <f>Index!B20</f>
        <v>0</v>
      </c>
      <c r="B20" s="39">
        <f>Index!C20</f>
        <v>0</v>
      </c>
      <c r="C20" s="148"/>
      <c r="D20" s="148"/>
      <c r="E20" s="109">
        <f t="shared" si="0"/>
      </c>
      <c r="F20" s="41"/>
      <c r="G20" s="41"/>
      <c r="H20" s="41"/>
      <c r="I20" s="41"/>
      <c r="J20" s="41"/>
      <c r="K20" s="41"/>
      <c r="L20" s="41"/>
    </row>
    <row r="21" spans="1:12" ht="15.75" thickBot="1">
      <c r="A21" s="36">
        <f>Index!B21</f>
        <v>0</v>
      </c>
      <c r="B21" s="36">
        <f>Index!C21</f>
        <v>0</v>
      </c>
      <c r="C21" s="147"/>
      <c r="D21" s="147"/>
      <c r="E21" s="108">
        <f t="shared" si="0"/>
      </c>
      <c r="F21" s="40"/>
      <c r="G21" s="40"/>
      <c r="H21" s="40"/>
      <c r="I21" s="40"/>
      <c r="J21" s="40"/>
      <c r="K21" s="40"/>
      <c r="L21" s="40"/>
    </row>
    <row r="22" spans="1:12" ht="15.75" thickBot="1">
      <c r="A22" s="39">
        <f>Index!B22</f>
        <v>0</v>
      </c>
      <c r="B22" s="39">
        <f>Index!C22</f>
        <v>0</v>
      </c>
      <c r="C22" s="148"/>
      <c r="D22" s="148"/>
      <c r="E22" s="109">
        <f t="shared" si="0"/>
      </c>
      <c r="F22" s="41"/>
      <c r="G22" s="41"/>
      <c r="H22" s="41"/>
      <c r="I22" s="41"/>
      <c r="J22" s="41"/>
      <c r="K22" s="41"/>
      <c r="L22" s="41"/>
    </row>
    <row r="23" spans="1:12" ht="15.75" thickBot="1">
      <c r="A23" s="36">
        <f>Index!B23</f>
        <v>0</v>
      </c>
      <c r="B23" s="36">
        <f>Index!C23</f>
        <v>0</v>
      </c>
      <c r="C23" s="147"/>
      <c r="D23" s="147"/>
      <c r="E23" s="108">
        <f t="shared" si="0"/>
      </c>
      <c r="F23" s="40"/>
      <c r="G23" s="40"/>
      <c r="H23" s="40"/>
      <c r="I23" s="40"/>
      <c r="J23" s="40"/>
      <c r="K23" s="40"/>
      <c r="L23" s="40"/>
    </row>
    <row r="24" spans="1:12" ht="15.75" thickBot="1">
      <c r="A24" s="39">
        <f>Index!B24</f>
        <v>0</v>
      </c>
      <c r="B24" s="39">
        <f>Index!C24</f>
        <v>0</v>
      </c>
      <c r="C24" s="148"/>
      <c r="D24" s="148"/>
      <c r="E24" s="109">
        <f t="shared" si="0"/>
      </c>
      <c r="F24" s="41"/>
      <c r="G24" s="41"/>
      <c r="H24" s="41"/>
      <c r="I24" s="41"/>
      <c r="J24" s="41"/>
      <c r="K24" s="41"/>
      <c r="L24" s="41"/>
    </row>
    <row r="25" spans="1:12" ht="15.75" thickBot="1">
      <c r="A25" s="36">
        <f>Index!B25</f>
        <v>0</v>
      </c>
      <c r="B25" s="36">
        <f>Index!C25</f>
        <v>0</v>
      </c>
      <c r="C25" s="147"/>
      <c r="D25" s="147"/>
      <c r="E25" s="108">
        <f t="shared" si="0"/>
      </c>
      <c r="F25" s="40"/>
      <c r="G25" s="40"/>
      <c r="H25" s="40"/>
      <c r="I25" s="40"/>
      <c r="J25" s="40"/>
      <c r="K25" s="40"/>
      <c r="L25" s="40"/>
    </row>
    <row r="26" spans="1:12" ht="15.75" thickBot="1">
      <c r="A26" s="39">
        <f>Index!B26</f>
        <v>0</v>
      </c>
      <c r="B26" s="39">
        <f>Index!C26</f>
        <v>0</v>
      </c>
      <c r="C26" s="148"/>
      <c r="D26" s="148"/>
      <c r="E26" s="109">
        <f t="shared" si="0"/>
      </c>
      <c r="F26" s="41"/>
      <c r="G26" s="41"/>
      <c r="H26" s="41"/>
      <c r="I26" s="41"/>
      <c r="J26" s="41"/>
      <c r="K26" s="41"/>
      <c r="L26" s="41"/>
    </row>
    <row r="27" spans="1:12" ht="15.75" thickBot="1">
      <c r="A27" s="36">
        <f>Index!B27</f>
        <v>0</v>
      </c>
      <c r="B27" s="36">
        <f>Index!C27</f>
        <v>0</v>
      </c>
      <c r="C27" s="147"/>
      <c r="D27" s="147"/>
      <c r="E27" s="108">
        <f t="shared" si="0"/>
      </c>
      <c r="F27" s="40"/>
      <c r="G27" s="40"/>
      <c r="H27" s="40"/>
      <c r="I27" s="40"/>
      <c r="J27" s="40"/>
      <c r="K27" s="40"/>
      <c r="L27" s="40"/>
    </row>
    <row r="28" spans="1:12" ht="15.75" thickBot="1">
      <c r="A28" s="39">
        <f>Index!B28</f>
        <v>0</v>
      </c>
      <c r="B28" s="39">
        <f>Index!C28</f>
        <v>0</v>
      </c>
      <c r="C28" s="148"/>
      <c r="D28" s="148"/>
      <c r="E28" s="109">
        <f t="shared" si="0"/>
      </c>
      <c r="F28" s="41"/>
      <c r="G28" s="41"/>
      <c r="H28" s="41"/>
      <c r="I28" s="41"/>
      <c r="J28" s="41"/>
      <c r="K28" s="41"/>
      <c r="L28" s="41"/>
    </row>
    <row r="29" spans="1:12" ht="15.75" thickBot="1">
      <c r="A29" s="36">
        <f>Index!B29</f>
        <v>0</v>
      </c>
      <c r="B29" s="36">
        <f>Index!C29</f>
        <v>0</v>
      </c>
      <c r="C29" s="147"/>
      <c r="D29" s="147"/>
      <c r="E29" s="108">
        <f t="shared" si="0"/>
      </c>
      <c r="F29" s="40"/>
      <c r="G29" s="40"/>
      <c r="H29" s="40"/>
      <c r="I29" s="40"/>
      <c r="J29" s="40"/>
      <c r="K29" s="40"/>
      <c r="L29" s="40"/>
    </row>
    <row r="30" spans="1:12" ht="15.75" thickBot="1">
      <c r="A30" s="39">
        <f>Index!B30</f>
        <v>0</v>
      </c>
      <c r="B30" s="39">
        <f>Index!C30</f>
        <v>0</v>
      </c>
      <c r="C30" s="148"/>
      <c r="D30" s="148"/>
      <c r="E30" s="109">
        <f t="shared" si="0"/>
      </c>
      <c r="F30" s="41"/>
      <c r="G30" s="41"/>
      <c r="H30" s="41"/>
      <c r="I30" s="41"/>
      <c r="J30" s="41"/>
      <c r="K30" s="41"/>
      <c r="L30" s="41"/>
    </row>
    <row r="31" spans="1:12" ht="15.75" thickBot="1">
      <c r="A31" s="36">
        <f>Index!B31</f>
        <v>0</v>
      </c>
      <c r="B31" s="36">
        <f>Index!C31</f>
        <v>0</v>
      </c>
      <c r="C31" s="147"/>
      <c r="D31" s="147"/>
      <c r="E31" s="108">
        <f t="shared" si="0"/>
      </c>
      <c r="F31" s="40"/>
      <c r="G31" s="40"/>
      <c r="H31" s="40"/>
      <c r="I31" s="40"/>
      <c r="J31" s="40"/>
      <c r="K31" s="40"/>
      <c r="L31" s="40"/>
    </row>
    <row r="32" spans="1:12" ht="15.75" thickBot="1">
      <c r="A32" s="39">
        <f>Index!B32</f>
        <v>0</v>
      </c>
      <c r="B32" s="39">
        <f>Index!C32</f>
        <v>0</v>
      </c>
      <c r="C32" s="148"/>
      <c r="D32" s="148"/>
      <c r="E32" s="109">
        <f t="shared" si="0"/>
      </c>
      <c r="F32" s="41"/>
      <c r="G32" s="41"/>
      <c r="H32" s="41"/>
      <c r="I32" s="41"/>
      <c r="J32" s="41"/>
      <c r="K32" s="41"/>
      <c r="L32" s="41"/>
    </row>
    <row r="33" spans="1:12" ht="15.75" thickBot="1">
      <c r="A33" s="36">
        <f>Index!B33</f>
        <v>0</v>
      </c>
      <c r="B33" s="36">
        <f>Index!C33</f>
        <v>0</v>
      </c>
      <c r="C33" s="147"/>
      <c r="D33" s="147"/>
      <c r="E33" s="108">
        <f t="shared" si="0"/>
      </c>
      <c r="F33" s="40"/>
      <c r="G33" s="40"/>
      <c r="H33" s="40"/>
      <c r="I33" s="40"/>
      <c r="J33" s="40"/>
      <c r="K33" s="40"/>
      <c r="L33" s="40"/>
    </row>
    <row r="34" spans="1:12" ht="15.75" thickBot="1">
      <c r="A34" s="39">
        <f>Index!B34</f>
        <v>0</v>
      </c>
      <c r="B34" s="39">
        <f>Index!C34</f>
        <v>0</v>
      </c>
      <c r="C34" s="148"/>
      <c r="D34" s="148"/>
      <c r="E34" s="109">
        <f t="shared" si="0"/>
      </c>
      <c r="F34" s="41"/>
      <c r="G34" s="41"/>
      <c r="H34" s="41"/>
      <c r="I34" s="41"/>
      <c r="J34" s="41"/>
      <c r="K34" s="41"/>
      <c r="L34" s="41"/>
    </row>
    <row r="35" spans="1:12" ht="15.75" thickBot="1">
      <c r="A35" s="36">
        <f>Index!B35</f>
        <v>0</v>
      </c>
      <c r="B35" s="36">
        <f>Index!C35</f>
        <v>0</v>
      </c>
      <c r="C35" s="147"/>
      <c r="D35" s="147"/>
      <c r="E35" s="108">
        <f t="shared" si="0"/>
      </c>
      <c r="F35" s="40"/>
      <c r="G35" s="40"/>
      <c r="H35" s="40"/>
      <c r="I35" s="40"/>
      <c r="J35" s="40"/>
      <c r="K35" s="40"/>
      <c r="L35" s="40"/>
    </row>
    <row r="36" spans="1:12" ht="15.75" thickBot="1">
      <c r="A36" s="39">
        <f>Index!B36</f>
        <v>0</v>
      </c>
      <c r="B36" s="39">
        <f>Index!C36</f>
        <v>0</v>
      </c>
      <c r="C36" s="148"/>
      <c r="D36" s="148"/>
      <c r="E36" s="109">
        <f t="shared" si="0"/>
      </c>
      <c r="F36" s="41"/>
      <c r="G36" s="41"/>
      <c r="H36" s="41"/>
      <c r="I36" s="41"/>
      <c r="J36" s="41"/>
      <c r="K36" s="41"/>
      <c r="L36" s="41"/>
    </row>
    <row r="37" spans="1:12" ht="15.75" thickBot="1">
      <c r="A37" s="36">
        <f>Index!B37</f>
        <v>0</v>
      </c>
      <c r="B37" s="36">
        <f>Index!C37</f>
        <v>0</v>
      </c>
      <c r="C37" s="147"/>
      <c r="D37" s="147"/>
      <c r="E37" s="108">
        <f t="shared" si="0"/>
      </c>
      <c r="F37" s="40"/>
      <c r="G37" s="40"/>
      <c r="H37" s="40"/>
      <c r="I37" s="40"/>
      <c r="J37" s="40"/>
      <c r="K37" s="40"/>
      <c r="L37" s="40"/>
    </row>
    <row r="38" spans="1:12" ht="15.75" thickBot="1">
      <c r="A38" s="39">
        <f>Index!B38</f>
        <v>0</v>
      </c>
      <c r="B38" s="39">
        <f>Index!C38</f>
        <v>0</v>
      </c>
      <c r="C38" s="148"/>
      <c r="D38" s="148"/>
      <c r="E38" s="109">
        <f t="shared" si="0"/>
      </c>
      <c r="F38" s="41"/>
      <c r="G38" s="41"/>
      <c r="H38" s="41"/>
      <c r="I38" s="41"/>
      <c r="J38" s="41"/>
      <c r="K38" s="41"/>
      <c r="L38" s="41"/>
    </row>
  </sheetData>
  <sheetProtection password="DFCF" sheet="1" scenarios="1"/>
  <mergeCells count="1">
    <mergeCell ref="C2:E2"/>
  </mergeCells>
  <dataValidations count="2">
    <dataValidation type="list" allowBlank="1" showInputMessage="1" showErrorMessage="1" promptTitle="Periodic Teacher Judgement" prompt="Enter a whole level judgement here" sqref="C3:C38">
      <formula1>"No Level, 1,2,3,4,5,6,7,8"</formula1>
    </dataValidation>
    <dataValidation type="list" allowBlank="1" showInputMessage="1" showErrorMessage="1" promptTitle="Refinement" prompt="Enter Low, Secure, High here" sqref="D3:D38">
      <formula1>"Low, Secure, High, low, secure, high"</formula1>
    </dataValidation>
  </dataValidations>
  <printOptions/>
  <pageMargins left="0.75" right="0.75" top="1" bottom="1" header="0.5" footer="0.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11">
    <pageSetUpPr fitToPage="1"/>
  </sheetPr>
  <dimension ref="A1:Z20"/>
  <sheetViews>
    <sheetView zoomScale="70" zoomScaleNormal="70" workbookViewId="0" topLeftCell="A1">
      <selection activeCell="A1" sqref="A1"/>
    </sheetView>
  </sheetViews>
  <sheetFormatPr defaultColWidth="9.140625" defaultRowHeight="12.75"/>
  <cols>
    <col min="2" max="2" width="9.7109375" style="0" customWidth="1"/>
  </cols>
  <sheetData>
    <row r="1" spans="2:10" ht="40.5" customHeight="1">
      <c r="B1" s="98" t="s">
        <v>311</v>
      </c>
      <c r="C1" s="223">
        <f>Index!C1</f>
        <v>0</v>
      </c>
      <c r="D1" s="223"/>
      <c r="G1" s="99" t="s">
        <v>312</v>
      </c>
      <c r="H1" s="222">
        <v>39974</v>
      </c>
      <c r="I1" s="222"/>
      <c r="J1" s="222"/>
    </row>
    <row r="3" spans="1:26" ht="27.75" customHeight="1">
      <c r="A3" s="219"/>
      <c r="B3" s="224" t="s">
        <v>285</v>
      </c>
      <c r="C3" s="220" t="s">
        <v>286</v>
      </c>
      <c r="D3" s="220"/>
      <c r="E3" s="220"/>
      <c r="F3" s="221" t="s">
        <v>287</v>
      </c>
      <c r="G3" s="221"/>
      <c r="H3" s="221"/>
      <c r="I3" s="220" t="s">
        <v>288</v>
      </c>
      <c r="J3" s="220"/>
      <c r="K3" s="220"/>
      <c r="L3" s="221" t="s">
        <v>289</v>
      </c>
      <c r="M3" s="221"/>
      <c r="N3" s="221"/>
      <c r="O3" s="220" t="s">
        <v>290</v>
      </c>
      <c r="P3" s="220"/>
      <c r="Q3" s="220"/>
      <c r="R3" s="221" t="s">
        <v>291</v>
      </c>
      <c r="S3" s="221"/>
      <c r="T3" s="221"/>
      <c r="U3" s="220" t="s">
        <v>292</v>
      </c>
      <c r="V3" s="220"/>
      <c r="W3" s="220"/>
      <c r="X3" s="221" t="s">
        <v>293</v>
      </c>
      <c r="Y3" s="221"/>
      <c r="Z3" s="221"/>
    </row>
    <row r="4" spans="1:26" ht="12.75" customHeight="1">
      <c r="A4" s="219"/>
      <c r="B4" s="224"/>
      <c r="C4" s="92" t="s">
        <v>294</v>
      </c>
      <c r="D4" s="92" t="s">
        <v>295</v>
      </c>
      <c r="E4" s="92" t="s">
        <v>296</v>
      </c>
      <c r="F4" s="93" t="s">
        <v>294</v>
      </c>
      <c r="G4" s="93" t="s">
        <v>295</v>
      </c>
      <c r="H4" s="93" t="s">
        <v>296</v>
      </c>
      <c r="I4" s="92" t="s">
        <v>294</v>
      </c>
      <c r="J4" s="92" t="s">
        <v>295</v>
      </c>
      <c r="K4" s="92" t="s">
        <v>296</v>
      </c>
      <c r="L4" s="93" t="s">
        <v>294</v>
      </c>
      <c r="M4" s="93" t="s">
        <v>295</v>
      </c>
      <c r="N4" s="93" t="s">
        <v>296</v>
      </c>
      <c r="O4" s="92" t="s">
        <v>294</v>
      </c>
      <c r="P4" s="92" t="s">
        <v>295</v>
      </c>
      <c r="Q4" s="92" t="s">
        <v>296</v>
      </c>
      <c r="R4" s="93" t="s">
        <v>294</v>
      </c>
      <c r="S4" s="93" t="s">
        <v>295</v>
      </c>
      <c r="T4" s="93" t="s">
        <v>296</v>
      </c>
      <c r="U4" s="92" t="s">
        <v>294</v>
      </c>
      <c r="V4" s="92" t="s">
        <v>295</v>
      </c>
      <c r="W4" s="92" t="s">
        <v>296</v>
      </c>
      <c r="X4" s="93" t="s">
        <v>294</v>
      </c>
      <c r="Y4" s="93" t="s">
        <v>295</v>
      </c>
      <c r="Z4" s="93" t="s">
        <v>296</v>
      </c>
    </row>
    <row r="5" spans="1:26" ht="45" customHeight="1">
      <c r="A5" s="94" t="s">
        <v>297</v>
      </c>
      <c r="B5" s="110"/>
      <c r="C5" s="110"/>
      <c r="D5" s="111"/>
      <c r="E5" s="111"/>
      <c r="F5" s="110"/>
      <c r="G5" s="110"/>
      <c r="H5" s="110"/>
      <c r="I5" s="110"/>
      <c r="J5" s="110"/>
      <c r="K5" s="110"/>
      <c r="L5" s="110"/>
      <c r="M5" s="110"/>
      <c r="N5" s="110"/>
      <c r="O5" s="110"/>
      <c r="P5" s="110"/>
      <c r="Q5" s="110"/>
      <c r="R5" s="110"/>
      <c r="S5" s="110"/>
      <c r="T5" s="110"/>
      <c r="U5" s="110"/>
      <c r="V5" s="110"/>
      <c r="W5" s="110"/>
      <c r="X5" s="110"/>
      <c r="Y5" s="110"/>
      <c r="Z5" s="110"/>
    </row>
    <row r="6" spans="1:26" ht="45" customHeight="1">
      <c r="A6" s="94" t="s">
        <v>298</v>
      </c>
      <c r="B6" s="110"/>
      <c r="C6" s="110"/>
      <c r="D6" s="110"/>
      <c r="E6" s="110"/>
      <c r="F6" s="112"/>
      <c r="G6" s="111"/>
      <c r="H6" s="111"/>
      <c r="I6" s="110"/>
      <c r="J6" s="110"/>
      <c r="K6" s="110"/>
      <c r="L6" s="110"/>
      <c r="M6" s="110"/>
      <c r="N6" s="110"/>
      <c r="O6" s="110"/>
      <c r="P6" s="110"/>
      <c r="Q6" s="110"/>
      <c r="R6" s="110"/>
      <c r="S6" s="110"/>
      <c r="T6" s="110"/>
      <c r="U6" s="110"/>
      <c r="V6" s="110"/>
      <c r="W6" s="110"/>
      <c r="X6" s="110"/>
      <c r="Y6" s="110"/>
      <c r="Z6" s="110"/>
    </row>
    <row r="7" spans="1:26" ht="45" customHeight="1">
      <c r="A7" s="94" t="s">
        <v>299</v>
      </c>
      <c r="B7" s="110"/>
      <c r="C7" s="110"/>
      <c r="D7" s="110"/>
      <c r="E7" s="110"/>
      <c r="F7" s="110"/>
      <c r="G7" s="110"/>
      <c r="H7" s="111"/>
      <c r="I7" s="111"/>
      <c r="J7" s="110"/>
      <c r="K7" s="110"/>
      <c r="L7" s="110"/>
      <c r="M7" s="110"/>
      <c r="N7" s="110"/>
      <c r="O7" s="110"/>
      <c r="P7" s="110"/>
      <c r="Q7" s="110"/>
      <c r="R7" s="110"/>
      <c r="S7" s="110"/>
      <c r="T7" s="110"/>
      <c r="U7" s="110"/>
      <c r="V7" s="110"/>
      <c r="W7" s="110"/>
      <c r="X7" s="110"/>
      <c r="Y7" s="110"/>
      <c r="Z7" s="110"/>
    </row>
    <row r="8" spans="1:26" ht="45" customHeight="1">
      <c r="A8" s="94" t="s">
        <v>300</v>
      </c>
      <c r="B8" s="110"/>
      <c r="C8" s="110"/>
      <c r="D8" s="110"/>
      <c r="E8" s="110"/>
      <c r="F8" s="110"/>
      <c r="G8" s="110"/>
      <c r="H8" s="110"/>
      <c r="I8" s="112"/>
      <c r="J8" s="111"/>
      <c r="K8" s="111"/>
      <c r="L8" s="110">
        <v>1</v>
      </c>
      <c r="M8" s="110"/>
      <c r="N8" s="110"/>
      <c r="O8" s="110"/>
      <c r="P8" s="110"/>
      <c r="Q8" s="110"/>
      <c r="R8" s="110"/>
      <c r="S8" s="110"/>
      <c r="T8" s="110"/>
      <c r="U8" s="110"/>
      <c r="V8" s="110"/>
      <c r="W8" s="110"/>
      <c r="X8" s="110"/>
      <c r="Y8" s="110"/>
      <c r="Z8" s="110"/>
    </row>
    <row r="9" spans="1:26" ht="45" customHeight="1">
      <c r="A9" s="94" t="s">
        <v>301</v>
      </c>
      <c r="B9" s="110"/>
      <c r="C9" s="110"/>
      <c r="D9" s="110"/>
      <c r="E9" s="110"/>
      <c r="F9" s="110"/>
      <c r="G9" s="110"/>
      <c r="H9" s="110"/>
      <c r="I9" s="110"/>
      <c r="J9" s="110"/>
      <c r="K9" s="111"/>
      <c r="L9" s="111"/>
      <c r="M9" s="110">
        <v>1</v>
      </c>
      <c r="N9" s="110"/>
      <c r="O9" s="110"/>
      <c r="P9" s="110"/>
      <c r="Q9" s="110"/>
      <c r="R9" s="110"/>
      <c r="S9" s="110"/>
      <c r="T9" s="110"/>
      <c r="U9" s="110"/>
      <c r="V9" s="110"/>
      <c r="W9" s="110"/>
      <c r="X9" s="110"/>
      <c r="Y9" s="110"/>
      <c r="Z9" s="110"/>
    </row>
    <row r="10" spans="1:26" ht="45" customHeight="1">
      <c r="A10" s="94" t="s">
        <v>302</v>
      </c>
      <c r="B10" s="110"/>
      <c r="C10" s="110"/>
      <c r="D10" s="110"/>
      <c r="E10" s="110"/>
      <c r="F10" s="110"/>
      <c r="G10" s="110"/>
      <c r="H10" s="110"/>
      <c r="I10" s="110"/>
      <c r="J10" s="110"/>
      <c r="K10" s="110"/>
      <c r="L10" s="112"/>
      <c r="M10" s="111"/>
      <c r="N10" s="111"/>
      <c r="O10" s="110"/>
      <c r="P10" s="110"/>
      <c r="Q10" s="110"/>
      <c r="R10" s="110"/>
      <c r="S10" s="110"/>
      <c r="T10" s="110"/>
      <c r="U10" s="110"/>
      <c r="V10" s="110"/>
      <c r="W10" s="110"/>
      <c r="X10" s="110"/>
      <c r="Y10" s="110"/>
      <c r="Z10" s="110"/>
    </row>
    <row r="11" spans="1:26" ht="45" customHeight="1">
      <c r="A11" s="94" t="s">
        <v>303</v>
      </c>
      <c r="B11" s="110"/>
      <c r="C11" s="110"/>
      <c r="D11" s="110"/>
      <c r="E11" s="110"/>
      <c r="F11" s="110"/>
      <c r="G11" s="110"/>
      <c r="H11" s="110"/>
      <c r="I11" s="110"/>
      <c r="J11" s="110"/>
      <c r="K11" s="110"/>
      <c r="L11" s="110"/>
      <c r="M11" s="110"/>
      <c r="N11" s="111"/>
      <c r="O11" s="111"/>
      <c r="P11" s="112"/>
      <c r="Q11" s="110"/>
      <c r="R11" s="110"/>
      <c r="S11" s="110"/>
      <c r="T11" s="110"/>
      <c r="U11" s="110"/>
      <c r="V11" s="110"/>
      <c r="W11" s="110"/>
      <c r="X11" s="110"/>
      <c r="Y11" s="110"/>
      <c r="Z11" s="110"/>
    </row>
    <row r="12" spans="1:26" ht="45" customHeight="1">
      <c r="A12" s="94" t="s">
        <v>304</v>
      </c>
      <c r="B12" s="110"/>
      <c r="C12" s="110"/>
      <c r="D12" s="110"/>
      <c r="E12" s="110"/>
      <c r="F12" s="110"/>
      <c r="G12" s="110"/>
      <c r="H12" s="110"/>
      <c r="I12" s="110"/>
      <c r="J12" s="110"/>
      <c r="K12" s="110"/>
      <c r="L12" s="110"/>
      <c r="M12" s="110"/>
      <c r="N12" s="110"/>
      <c r="O12" s="110"/>
      <c r="P12" s="111"/>
      <c r="Q12" s="111"/>
      <c r="R12" s="113"/>
      <c r="S12" s="110"/>
      <c r="T12" s="110"/>
      <c r="U12" s="110">
        <v>1</v>
      </c>
      <c r="V12" s="110"/>
      <c r="W12" s="110"/>
      <c r="X12" s="110"/>
      <c r="Y12" s="110"/>
      <c r="Z12" s="110"/>
    </row>
    <row r="13" spans="1:26" ht="45" customHeight="1">
      <c r="A13" s="94" t="s">
        <v>305</v>
      </c>
      <c r="B13" s="110"/>
      <c r="C13" s="110"/>
      <c r="D13" s="110"/>
      <c r="E13" s="110"/>
      <c r="F13" s="110"/>
      <c r="G13" s="110"/>
      <c r="H13" s="110"/>
      <c r="I13" s="110"/>
      <c r="J13" s="110"/>
      <c r="K13" s="110"/>
      <c r="L13" s="110"/>
      <c r="M13" s="110"/>
      <c r="N13" s="110"/>
      <c r="O13" s="110"/>
      <c r="P13" s="110"/>
      <c r="Q13" s="111"/>
      <c r="R13" s="111"/>
      <c r="S13" s="110"/>
      <c r="T13" s="110"/>
      <c r="U13" s="110"/>
      <c r="V13" s="110">
        <v>1</v>
      </c>
      <c r="W13" s="110"/>
      <c r="X13" s="110"/>
      <c r="Y13" s="110"/>
      <c r="Z13" s="110"/>
    </row>
    <row r="15" ht="15.75">
      <c r="A15" s="95" t="s">
        <v>306</v>
      </c>
    </row>
    <row r="16" ht="15">
      <c r="A16" s="96" t="s">
        <v>307</v>
      </c>
    </row>
    <row r="17" ht="15">
      <c r="A17" s="96" t="s">
        <v>308</v>
      </c>
    </row>
    <row r="18" ht="15">
      <c r="A18" s="96" t="s">
        <v>309</v>
      </c>
    </row>
    <row r="19" ht="15">
      <c r="A19" s="96" t="s">
        <v>310</v>
      </c>
    </row>
    <row r="20" ht="12.75">
      <c r="A20" s="97"/>
    </row>
  </sheetData>
  <sheetProtection password="DFCF" sheet="1" scenarios="1"/>
  <mergeCells count="12">
    <mergeCell ref="X3:Z3"/>
    <mergeCell ref="H1:J1"/>
    <mergeCell ref="C1:D1"/>
    <mergeCell ref="B3:B4"/>
    <mergeCell ref="L3:N3"/>
    <mergeCell ref="O3:Q3"/>
    <mergeCell ref="R3:T3"/>
    <mergeCell ref="U3:W3"/>
    <mergeCell ref="A3:A4"/>
    <mergeCell ref="C3:E3"/>
    <mergeCell ref="F3:H3"/>
    <mergeCell ref="I3:K3"/>
  </mergeCells>
  <printOptions/>
  <pageMargins left="0.75" right="0.75" top="1" bottom="1" header="0.5" footer="0.5"/>
  <pageSetup fitToHeight="1" fitToWidth="1" horizontalDpi="200" verticalDpi="200" orientation="landscape" paperSize="9" scale="53" r:id="rId4"/>
  <drawing r:id="rId3"/>
  <legacyDrawing r:id="rId2"/>
</worksheet>
</file>

<file path=xl/worksheets/sheet2.xml><?xml version="1.0" encoding="utf-8"?>
<worksheet xmlns="http://schemas.openxmlformats.org/spreadsheetml/2006/main" xmlns:r="http://schemas.openxmlformats.org/officeDocument/2006/relationships">
  <sheetPr codeName="Sheet15"/>
  <dimension ref="B2:O26"/>
  <sheetViews>
    <sheetView showGridLines="0" showRowColHeaders="0" tabSelected="1" workbookViewId="0" topLeftCell="A1">
      <selection activeCell="A1" sqref="A1"/>
    </sheetView>
  </sheetViews>
  <sheetFormatPr defaultColWidth="9.140625" defaultRowHeight="12.75"/>
  <cols>
    <col min="1" max="1" width="1.1484375" style="0" customWidth="1"/>
    <col min="2" max="2" width="12.7109375" style="0" customWidth="1"/>
    <col min="8" max="8" width="2.57421875" style="0" customWidth="1"/>
    <col min="15" max="15" width="13.140625" style="0" customWidth="1"/>
  </cols>
  <sheetData>
    <row r="1" s="134" customFormat="1" ht="6.75" thickBot="1"/>
    <row r="2" spans="2:15" ht="22.5" customHeight="1" thickTop="1">
      <c r="B2" s="166" t="s">
        <v>358</v>
      </c>
      <c r="C2" s="167"/>
      <c r="D2" s="167"/>
      <c r="E2" s="167"/>
      <c r="F2" s="167"/>
      <c r="G2" s="168"/>
      <c r="H2" s="166" t="s">
        <v>359</v>
      </c>
      <c r="I2" s="167"/>
      <c r="J2" s="167"/>
      <c r="K2" s="167"/>
      <c r="L2" s="167"/>
      <c r="M2" s="167"/>
      <c r="N2" s="167"/>
      <c r="O2" s="168"/>
    </row>
    <row r="3" spans="2:15" ht="12.75">
      <c r="B3" s="128"/>
      <c r="C3" s="129"/>
      <c r="D3" s="129"/>
      <c r="E3" s="129"/>
      <c r="F3" s="129"/>
      <c r="G3" s="130"/>
      <c r="H3" s="128"/>
      <c r="I3" s="129"/>
      <c r="J3" s="129"/>
      <c r="K3" s="129"/>
      <c r="L3" s="129"/>
      <c r="M3" s="129"/>
      <c r="N3" s="129"/>
      <c r="O3" s="130"/>
    </row>
    <row r="4" spans="2:15" ht="25.5" customHeight="1">
      <c r="B4" s="174" t="s">
        <v>361</v>
      </c>
      <c r="C4" s="175"/>
      <c r="D4" s="175"/>
      <c r="E4" s="175"/>
      <c r="F4" s="175"/>
      <c r="G4" s="176"/>
      <c r="H4" s="128"/>
      <c r="I4" s="129"/>
      <c r="J4" s="129"/>
      <c r="K4" s="129"/>
      <c r="L4" s="129"/>
      <c r="M4" s="129"/>
      <c r="N4" s="129"/>
      <c r="O4" s="130"/>
    </row>
    <row r="5" spans="2:15" s="134" customFormat="1" ht="8.25" customHeight="1">
      <c r="B5" s="141"/>
      <c r="C5" s="142"/>
      <c r="D5" s="142"/>
      <c r="E5" s="142"/>
      <c r="F5" s="142"/>
      <c r="G5" s="143"/>
      <c r="H5" s="144"/>
      <c r="I5" s="145"/>
      <c r="J5" s="145"/>
      <c r="K5" s="145"/>
      <c r="L5" s="145"/>
      <c r="M5" s="145"/>
      <c r="N5" s="145"/>
      <c r="O5" s="146"/>
    </row>
    <row r="6" spans="2:15" ht="38.25" customHeight="1">
      <c r="B6" s="177" t="s">
        <v>370</v>
      </c>
      <c r="C6" s="175"/>
      <c r="D6" s="175"/>
      <c r="E6" s="175"/>
      <c r="F6" s="175"/>
      <c r="G6" s="176"/>
      <c r="H6" s="128"/>
      <c r="I6" s="129"/>
      <c r="J6" s="129"/>
      <c r="K6" s="129"/>
      <c r="L6" s="129"/>
      <c r="M6" s="129"/>
      <c r="N6" s="129"/>
      <c r="O6" s="130"/>
    </row>
    <row r="7" spans="2:15" s="134" customFormat="1" ht="6">
      <c r="B7" s="141"/>
      <c r="C7" s="142"/>
      <c r="D7" s="142"/>
      <c r="E7" s="142"/>
      <c r="F7" s="142"/>
      <c r="G7" s="143"/>
      <c r="H7" s="144"/>
      <c r="I7" s="145"/>
      <c r="J7" s="145"/>
      <c r="K7" s="145"/>
      <c r="L7" s="145"/>
      <c r="M7" s="145"/>
      <c r="N7" s="145"/>
      <c r="O7" s="146"/>
    </row>
    <row r="8" spans="2:15" ht="12.75">
      <c r="B8" s="178" t="s">
        <v>362</v>
      </c>
      <c r="C8" s="179"/>
      <c r="D8" s="179"/>
      <c r="E8" s="179"/>
      <c r="F8" s="179"/>
      <c r="G8" s="180"/>
      <c r="H8" s="128"/>
      <c r="I8" s="129"/>
      <c r="J8" s="129"/>
      <c r="K8" s="129"/>
      <c r="L8" s="129"/>
      <c r="M8" s="129"/>
      <c r="N8" s="129"/>
      <c r="O8" s="130"/>
    </row>
    <row r="9" spans="2:15" ht="25.5" customHeight="1">
      <c r="B9" s="174" t="s">
        <v>379</v>
      </c>
      <c r="C9" s="175"/>
      <c r="D9" s="175"/>
      <c r="E9" s="175"/>
      <c r="F9" s="175"/>
      <c r="G9" s="176"/>
      <c r="H9" s="128"/>
      <c r="I9" s="129"/>
      <c r="J9" s="129"/>
      <c r="K9" s="129"/>
      <c r="L9" s="129"/>
      <c r="M9" s="129"/>
      <c r="N9" s="129"/>
      <c r="O9" s="130"/>
    </row>
    <row r="10" spans="2:15" ht="25.5" customHeight="1">
      <c r="B10" s="174" t="s">
        <v>380</v>
      </c>
      <c r="C10" s="175"/>
      <c r="D10" s="175"/>
      <c r="E10" s="175"/>
      <c r="F10" s="175"/>
      <c r="G10" s="176"/>
      <c r="H10" s="128"/>
      <c r="I10" s="129"/>
      <c r="J10" s="129"/>
      <c r="K10" s="129"/>
      <c r="L10" s="129"/>
      <c r="M10" s="129"/>
      <c r="N10" s="129"/>
      <c r="O10" s="130"/>
    </row>
    <row r="11" spans="2:15" ht="12.75" customHeight="1">
      <c r="B11" s="174" t="s">
        <v>381</v>
      </c>
      <c r="C11" s="175"/>
      <c r="D11" s="175"/>
      <c r="E11" s="175"/>
      <c r="F11" s="175"/>
      <c r="G11" s="176"/>
      <c r="H11" s="128"/>
      <c r="I11" s="129"/>
      <c r="J11" s="129"/>
      <c r="K11" s="129"/>
      <c r="L11" s="129"/>
      <c r="M11" s="129"/>
      <c r="N11" s="129"/>
      <c r="O11" s="130"/>
    </row>
    <row r="12" spans="2:15" ht="12.75">
      <c r="B12" s="169"/>
      <c r="C12" s="172"/>
      <c r="D12" s="172"/>
      <c r="E12" s="172"/>
      <c r="F12" s="172"/>
      <c r="G12" s="173"/>
      <c r="H12" s="169" t="s">
        <v>382</v>
      </c>
      <c r="I12" s="170"/>
      <c r="J12" s="170"/>
      <c r="K12" s="170"/>
      <c r="L12" s="170"/>
      <c r="M12" s="170"/>
      <c r="N12" s="170"/>
      <c r="O12" s="171"/>
    </row>
    <row r="13" spans="2:15" s="134" customFormat="1" ht="6.75" thickBot="1">
      <c r="B13" s="135"/>
      <c r="C13" s="136"/>
      <c r="D13" s="136"/>
      <c r="E13" s="136"/>
      <c r="F13" s="136"/>
      <c r="G13" s="137"/>
      <c r="H13" s="135"/>
      <c r="I13" s="138"/>
      <c r="J13" s="138"/>
      <c r="K13" s="138"/>
      <c r="L13" s="138"/>
      <c r="M13" s="138"/>
      <c r="N13" s="138"/>
      <c r="O13" s="139"/>
    </row>
    <row r="14" spans="2:15" ht="20.25" customHeight="1" thickTop="1">
      <c r="B14" s="166" t="s">
        <v>360</v>
      </c>
      <c r="C14" s="181"/>
      <c r="D14" s="181"/>
      <c r="E14" s="181"/>
      <c r="F14" s="181"/>
      <c r="G14" s="150"/>
      <c r="H14" s="166" t="s">
        <v>368</v>
      </c>
      <c r="I14" s="181"/>
      <c r="J14" s="181"/>
      <c r="K14" s="181"/>
      <c r="L14" s="181"/>
      <c r="M14" s="181"/>
      <c r="N14" s="181"/>
      <c r="O14" s="150"/>
    </row>
    <row r="15" spans="2:15" ht="12.75">
      <c r="B15" s="125"/>
      <c r="C15" s="126"/>
      <c r="D15" s="126"/>
      <c r="E15" s="126"/>
      <c r="F15" s="126"/>
      <c r="G15" s="127"/>
      <c r="H15" s="125"/>
      <c r="I15" s="129"/>
      <c r="J15" s="129"/>
      <c r="K15" s="129"/>
      <c r="L15" s="129"/>
      <c r="M15" s="129"/>
      <c r="N15" s="129"/>
      <c r="O15" s="131"/>
    </row>
    <row r="16" spans="2:15" ht="18" customHeight="1">
      <c r="B16" s="125"/>
      <c r="C16" s="132"/>
      <c r="D16" s="126"/>
      <c r="E16" s="126"/>
      <c r="F16" s="126"/>
      <c r="G16" s="127"/>
      <c r="H16" s="125"/>
      <c r="I16" s="133" t="s">
        <v>371</v>
      </c>
      <c r="J16" s="129"/>
      <c r="K16" s="129"/>
      <c r="L16" s="129"/>
      <c r="M16" s="129"/>
      <c r="N16" s="129"/>
      <c r="O16" s="131"/>
    </row>
    <row r="17" spans="2:15" ht="18" customHeight="1">
      <c r="B17" s="125"/>
      <c r="C17" s="133"/>
      <c r="D17" s="126"/>
      <c r="E17" s="126"/>
      <c r="F17" s="126"/>
      <c r="G17" s="127"/>
      <c r="H17" s="125"/>
      <c r="I17" s="133" t="s">
        <v>372</v>
      </c>
      <c r="J17" s="129"/>
      <c r="K17" s="129"/>
      <c r="L17" s="129"/>
      <c r="M17" s="129"/>
      <c r="N17" s="129"/>
      <c r="O17" s="131"/>
    </row>
    <row r="18" spans="2:15" ht="18" customHeight="1">
      <c r="B18" s="125"/>
      <c r="C18" s="133"/>
      <c r="D18" s="126"/>
      <c r="E18" s="126"/>
      <c r="F18" s="126"/>
      <c r="G18" s="127"/>
      <c r="H18" s="125"/>
      <c r="I18" s="133" t="s">
        <v>373</v>
      </c>
      <c r="J18" s="129"/>
      <c r="K18" s="129"/>
      <c r="L18" s="129"/>
      <c r="M18" s="129"/>
      <c r="N18" s="129"/>
      <c r="O18" s="131"/>
    </row>
    <row r="19" spans="2:15" ht="18" customHeight="1">
      <c r="B19" s="125"/>
      <c r="C19" s="133"/>
      <c r="D19" s="126"/>
      <c r="E19" s="126"/>
      <c r="F19" s="126"/>
      <c r="G19" s="127"/>
      <c r="H19" s="125"/>
      <c r="I19" s="133" t="s">
        <v>374</v>
      </c>
      <c r="J19" s="129"/>
      <c r="K19" s="129"/>
      <c r="L19" s="129"/>
      <c r="M19" s="129"/>
      <c r="N19" s="129"/>
      <c r="O19" s="130"/>
    </row>
    <row r="20" spans="2:15" ht="18" customHeight="1">
      <c r="B20" s="125"/>
      <c r="C20" s="133"/>
      <c r="D20" s="126"/>
      <c r="E20" s="126"/>
      <c r="F20" s="126"/>
      <c r="G20" s="127"/>
      <c r="H20" s="125"/>
      <c r="I20" s="133" t="s">
        <v>375</v>
      </c>
      <c r="J20" s="129"/>
      <c r="K20" s="129"/>
      <c r="L20" s="129"/>
      <c r="M20" s="129"/>
      <c r="N20" s="129"/>
      <c r="O20" s="130"/>
    </row>
    <row r="21" spans="2:15" ht="18" customHeight="1">
      <c r="B21" s="125"/>
      <c r="C21" s="133"/>
      <c r="D21" s="126"/>
      <c r="E21" s="126"/>
      <c r="F21" s="126"/>
      <c r="G21" s="127"/>
      <c r="H21" s="125"/>
      <c r="I21" s="133" t="s">
        <v>376</v>
      </c>
      <c r="J21" s="129"/>
      <c r="K21" s="129"/>
      <c r="L21" s="129"/>
      <c r="M21" s="129"/>
      <c r="N21" s="129"/>
      <c r="O21" s="130"/>
    </row>
    <row r="22" spans="2:15" ht="18" customHeight="1">
      <c r="B22" s="125"/>
      <c r="C22" s="133"/>
      <c r="D22" s="126"/>
      <c r="E22" s="126"/>
      <c r="F22" s="126"/>
      <c r="G22" s="127"/>
      <c r="H22" s="125"/>
      <c r="I22" s="133" t="s">
        <v>377</v>
      </c>
      <c r="J22" s="129"/>
      <c r="K22" s="129"/>
      <c r="L22" s="129"/>
      <c r="M22" s="129"/>
      <c r="N22" s="129"/>
      <c r="O22" s="130"/>
    </row>
    <row r="23" spans="2:15" ht="12.75">
      <c r="B23" s="125"/>
      <c r="C23" s="133"/>
      <c r="D23" s="126"/>
      <c r="E23" s="126"/>
      <c r="F23" s="126"/>
      <c r="G23" s="127"/>
      <c r="H23" s="125"/>
      <c r="I23" s="129"/>
      <c r="J23" s="129"/>
      <c r="K23" s="129"/>
      <c r="L23" s="129"/>
      <c r="M23" s="129"/>
      <c r="N23" s="129"/>
      <c r="O23" s="130"/>
    </row>
    <row r="24" spans="2:15" ht="409.5">
      <c r="B24" s="125"/>
      <c r="C24" s="126"/>
      <c r="D24" s="126"/>
      <c r="E24" s="126"/>
      <c r="F24" s="126"/>
      <c r="G24" s="127"/>
      <c r="H24" s="157" t="s">
        <v>369</v>
      </c>
      <c r="I24" s="158"/>
      <c r="J24" s="158"/>
      <c r="K24" s="158"/>
      <c r="L24" s="158"/>
      <c r="M24" s="158"/>
      <c r="N24" s="158"/>
      <c r="O24" s="159"/>
    </row>
    <row r="25" spans="2:15" ht="22.5" customHeight="1">
      <c r="B25" s="154" t="s">
        <v>383</v>
      </c>
      <c r="C25" s="155"/>
      <c r="D25" s="155"/>
      <c r="E25" s="155"/>
      <c r="F25" s="155"/>
      <c r="G25" s="156"/>
      <c r="H25" s="160"/>
      <c r="I25" s="158"/>
      <c r="J25" s="158"/>
      <c r="K25" s="158"/>
      <c r="L25" s="158"/>
      <c r="M25" s="158"/>
      <c r="N25" s="158"/>
      <c r="O25" s="159"/>
    </row>
    <row r="26" spans="2:15" s="134" customFormat="1" ht="6.75" thickBot="1">
      <c r="B26" s="151"/>
      <c r="C26" s="152"/>
      <c r="D26" s="152"/>
      <c r="E26" s="152"/>
      <c r="F26" s="152"/>
      <c r="G26" s="153"/>
      <c r="H26" s="140"/>
      <c r="I26" s="138"/>
      <c r="J26" s="138"/>
      <c r="K26" s="138"/>
      <c r="L26" s="138"/>
      <c r="M26" s="138"/>
      <c r="N26" s="138"/>
      <c r="O26" s="139"/>
    </row>
    <row r="27" ht="13.5" thickTop="1"/>
  </sheetData>
  <mergeCells count="15">
    <mergeCell ref="H14:O14"/>
    <mergeCell ref="B14:G14"/>
    <mergeCell ref="B26:G26"/>
    <mergeCell ref="B25:G25"/>
    <mergeCell ref="H24:O25"/>
    <mergeCell ref="H2:O2"/>
    <mergeCell ref="H12:O12"/>
    <mergeCell ref="B2:G2"/>
    <mergeCell ref="B12:G12"/>
    <mergeCell ref="B4:G4"/>
    <mergeCell ref="B6:G6"/>
    <mergeCell ref="B8:G8"/>
    <mergeCell ref="B9:G9"/>
    <mergeCell ref="B10:G10"/>
    <mergeCell ref="B11:G11"/>
  </mergeCells>
  <printOptions/>
  <pageMargins left="0.75" right="0.75" top="1" bottom="1" header="0.5" footer="0.5"/>
  <pageSetup horizontalDpi="200" verticalDpi="2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E38"/>
  <sheetViews>
    <sheetView zoomScale="85" zoomScaleNormal="85" workbookViewId="0" topLeftCell="A1">
      <selection activeCell="A1" sqref="A1"/>
    </sheetView>
  </sheetViews>
  <sheetFormatPr defaultColWidth="9.140625" defaultRowHeight="12.75"/>
  <cols>
    <col min="1" max="1" width="9.140625" style="8" customWidth="1"/>
    <col min="2" max="2" width="14.57421875" style="8" customWidth="1"/>
    <col min="3" max="3" width="15.00390625" style="8" customWidth="1"/>
    <col min="4" max="4" width="5.28125" style="8" customWidth="1"/>
    <col min="5" max="16384" width="9.140625" style="8" customWidth="1"/>
  </cols>
  <sheetData>
    <row r="1" spans="2:3" ht="15">
      <c r="B1" s="104" t="s">
        <v>328</v>
      </c>
      <c r="C1" s="105"/>
    </row>
    <row r="2" spans="1:5" ht="15">
      <c r="A2" s="23" t="s">
        <v>324</v>
      </c>
      <c r="B2" s="23" t="s">
        <v>8</v>
      </c>
      <c r="C2" s="23" t="s">
        <v>9</v>
      </c>
      <c r="D2" s="23" t="s">
        <v>327</v>
      </c>
      <c r="E2" s="8" t="s">
        <v>118</v>
      </c>
    </row>
    <row r="3" spans="1:4" ht="15">
      <c r="A3" s="11"/>
      <c r="B3" s="11" t="s">
        <v>386</v>
      </c>
      <c r="C3" s="11" t="s">
        <v>387</v>
      </c>
      <c r="D3" s="11">
        <v>9</v>
      </c>
    </row>
    <row r="4" spans="1:4" ht="15">
      <c r="A4" s="11"/>
      <c r="B4" s="11" t="s">
        <v>388</v>
      </c>
      <c r="C4" s="11" t="s">
        <v>389</v>
      </c>
      <c r="D4" s="11">
        <v>8</v>
      </c>
    </row>
    <row r="5" spans="1:5" ht="15">
      <c r="A5" s="11"/>
      <c r="B5" s="11" t="s">
        <v>390</v>
      </c>
      <c r="C5" s="11" t="s">
        <v>391</v>
      </c>
      <c r="D5" s="11">
        <v>5</v>
      </c>
      <c r="E5" s="8" t="s">
        <v>119</v>
      </c>
    </row>
    <row r="6" spans="1:4" ht="15">
      <c r="A6" s="11"/>
      <c r="B6" s="11" t="s">
        <v>392</v>
      </c>
      <c r="C6" s="11" t="s">
        <v>393</v>
      </c>
      <c r="D6" s="11">
        <v>4</v>
      </c>
    </row>
    <row r="7" spans="1:4" ht="15">
      <c r="A7" s="11"/>
      <c r="B7" s="11"/>
      <c r="C7" s="11"/>
      <c r="D7" s="11"/>
    </row>
    <row r="8" spans="1:5" ht="15">
      <c r="A8" s="11"/>
      <c r="B8" s="11"/>
      <c r="C8" s="11"/>
      <c r="D8" s="11"/>
      <c r="E8" s="43" t="s">
        <v>120</v>
      </c>
    </row>
    <row r="9" spans="1:5" ht="15">
      <c r="A9" s="11"/>
      <c r="B9" s="11"/>
      <c r="C9" s="11"/>
      <c r="D9" s="11"/>
      <c r="E9" s="42" t="s">
        <v>11</v>
      </c>
    </row>
    <row r="10" spans="1:5" ht="15">
      <c r="A10" s="11"/>
      <c r="B10" s="11"/>
      <c r="C10" s="11"/>
      <c r="D10" s="11"/>
      <c r="E10" s="42" t="s">
        <v>231</v>
      </c>
    </row>
    <row r="11" spans="1:5" ht="15">
      <c r="A11" s="11"/>
      <c r="B11" s="11"/>
      <c r="C11" s="11"/>
      <c r="D11" s="11"/>
      <c r="E11" s="42" t="s">
        <v>13</v>
      </c>
    </row>
    <row r="12" spans="1:5" ht="15">
      <c r="A12" s="11"/>
      <c r="B12" s="11"/>
      <c r="C12" s="11"/>
      <c r="D12" s="11"/>
      <c r="E12" s="44"/>
    </row>
    <row r="13" spans="1:4" ht="15">
      <c r="A13" s="11"/>
      <c r="B13" s="11"/>
      <c r="C13" s="11"/>
      <c r="D13" s="11"/>
    </row>
    <row r="14" spans="1:5" ht="15">
      <c r="A14" s="11"/>
      <c r="B14" s="11"/>
      <c r="C14" s="11"/>
      <c r="D14" s="11"/>
      <c r="E14" s="9" t="s">
        <v>121</v>
      </c>
    </row>
    <row r="15" spans="1:4" ht="15">
      <c r="A15" s="11"/>
      <c r="B15" s="11"/>
      <c r="C15" s="11"/>
      <c r="D15" s="11"/>
    </row>
    <row r="16" spans="1:4" ht="15">
      <c r="A16" s="11"/>
      <c r="B16" s="11"/>
      <c r="C16" s="11"/>
      <c r="D16" s="11"/>
    </row>
    <row r="17" spans="1:5" ht="15">
      <c r="A17" s="11"/>
      <c r="B17" s="11"/>
      <c r="C17" s="11"/>
      <c r="D17" s="11"/>
      <c r="E17" s="8" t="s">
        <v>127</v>
      </c>
    </row>
    <row r="18" spans="1:5" ht="15">
      <c r="A18" s="11"/>
      <c r="B18" s="11"/>
      <c r="C18" s="11"/>
      <c r="D18" s="11"/>
      <c r="E18" s="8" t="s">
        <v>115</v>
      </c>
    </row>
    <row r="19" spans="1:5" ht="15">
      <c r="A19" s="11"/>
      <c r="B19" s="11"/>
      <c r="C19" s="11"/>
      <c r="D19" s="11"/>
      <c r="E19" s="8" t="s">
        <v>117</v>
      </c>
    </row>
    <row r="20" spans="1:5" ht="15">
      <c r="A20" s="11"/>
      <c r="B20" s="11"/>
      <c r="C20" s="11"/>
      <c r="D20" s="11"/>
      <c r="E20" s="8" t="s">
        <v>114</v>
      </c>
    </row>
    <row r="21" spans="1:4" ht="15">
      <c r="A21" s="11"/>
      <c r="B21" s="11"/>
      <c r="C21" s="11"/>
      <c r="D21" s="11"/>
    </row>
    <row r="22" spans="1:4" ht="15">
      <c r="A22" s="11"/>
      <c r="B22" s="11"/>
      <c r="C22" s="11"/>
      <c r="D22" s="11"/>
    </row>
    <row r="23" spans="1:5" ht="15">
      <c r="A23" s="11"/>
      <c r="B23" s="11"/>
      <c r="C23" s="11"/>
      <c r="D23" s="11"/>
      <c r="E23" s="8" t="s">
        <v>384</v>
      </c>
    </row>
    <row r="24" spans="1:4" ht="15">
      <c r="A24" s="11"/>
      <c r="B24" s="11"/>
      <c r="C24" s="11"/>
      <c r="D24" s="11"/>
    </row>
    <row r="25" spans="1:4" ht="15">
      <c r="A25" s="11"/>
      <c r="B25" s="11"/>
      <c r="C25" s="11"/>
      <c r="D25" s="11"/>
    </row>
    <row r="26" spans="1:5" ht="15">
      <c r="A26" s="11"/>
      <c r="B26" s="11"/>
      <c r="C26" s="11"/>
      <c r="D26" s="11"/>
      <c r="E26" s="8" t="s">
        <v>385</v>
      </c>
    </row>
    <row r="27" spans="1:4" ht="15">
      <c r="A27" s="11"/>
      <c r="B27" s="11"/>
      <c r="C27" s="11"/>
      <c r="D27" s="11"/>
    </row>
    <row r="28" spans="1:4" ht="15">
      <c r="A28" s="11"/>
      <c r="B28" s="11"/>
      <c r="C28" s="11"/>
      <c r="D28" s="11"/>
    </row>
    <row r="29" spans="1:4" ht="15">
      <c r="A29" s="11"/>
      <c r="B29" s="11"/>
      <c r="C29" s="11"/>
      <c r="D29" s="11"/>
    </row>
    <row r="30" spans="1:4" ht="15">
      <c r="A30" s="11"/>
      <c r="B30" s="11"/>
      <c r="C30" s="11"/>
      <c r="D30" s="11"/>
    </row>
    <row r="31" spans="1:4" ht="15">
      <c r="A31" s="11"/>
      <c r="B31" s="11"/>
      <c r="C31" s="11"/>
      <c r="D31" s="11"/>
    </row>
    <row r="32" spans="1:4" ht="15">
      <c r="A32" s="11"/>
      <c r="B32" s="11"/>
      <c r="C32" s="11"/>
      <c r="D32" s="11"/>
    </row>
    <row r="33" spans="1:4" ht="15">
      <c r="A33" s="11"/>
      <c r="B33" s="11"/>
      <c r="C33" s="11"/>
      <c r="D33" s="11"/>
    </row>
    <row r="34" spans="1:4" ht="15">
      <c r="A34" s="11"/>
      <c r="B34" s="11"/>
      <c r="C34" s="11"/>
      <c r="D34" s="11"/>
    </row>
    <row r="35" spans="1:4" ht="15">
      <c r="A35" s="11"/>
      <c r="B35" s="11"/>
      <c r="C35" s="11"/>
      <c r="D35" s="11"/>
    </row>
    <row r="36" spans="1:4" ht="15">
      <c r="A36" s="11"/>
      <c r="B36" s="11"/>
      <c r="C36" s="11"/>
      <c r="D36" s="11"/>
    </row>
    <row r="37" spans="1:4" ht="15">
      <c r="A37" s="11"/>
      <c r="B37" s="11"/>
      <c r="C37" s="11"/>
      <c r="D37" s="11"/>
    </row>
    <row r="38" spans="1:4" ht="15">
      <c r="A38" s="11"/>
      <c r="B38" s="11"/>
      <c r="C38" s="11"/>
      <c r="D38" s="11"/>
    </row>
  </sheetData>
  <sheetProtection password="DFCF" sheet="1" objects="1" scenarios="1"/>
  <dataValidations count="1">
    <dataValidation type="whole" allowBlank="1" showInputMessage="1" showErrorMessage="1" sqref="D3:D38">
      <formula1>1</formula1>
      <formula2>9</formula2>
    </dataValidation>
  </dataValidations>
  <printOptions/>
  <pageMargins left="0.75" right="0.75" top="1" bottom="1" header="0.5" footer="0.5"/>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3"/>
  <dimension ref="A1:AO36"/>
  <sheetViews>
    <sheetView workbookViewId="0" topLeftCell="A1">
      <pane xSplit="5" ySplit="1" topLeftCell="F2" activePane="bottomRight" state="frozen"/>
      <selection pane="topLeft" activeCell="A1" sqref="A1"/>
      <selection pane="topRight" activeCell="D1" sqref="D1"/>
      <selection pane="bottomLeft" activeCell="A2" sqref="A2"/>
      <selection pane="bottomRight" activeCell="F21" sqref="F21"/>
    </sheetView>
  </sheetViews>
  <sheetFormatPr defaultColWidth="9.140625" defaultRowHeight="12.75"/>
  <cols>
    <col min="1" max="1" width="6.140625" style="2" customWidth="1"/>
    <col min="2" max="2" width="8.57421875" style="2" hidden="1" customWidth="1"/>
    <col min="3" max="3" width="8.7109375" style="2" hidden="1" customWidth="1"/>
    <col min="4" max="4" width="31.28125" style="1" customWidth="1"/>
    <col min="5" max="5" width="2.140625" style="1" customWidth="1"/>
    <col min="6" max="41" width="3.28125" style="0" customWidth="1"/>
  </cols>
  <sheetData>
    <row r="1" spans="1:41" ht="69.75" customHeight="1">
      <c r="A1" s="163" t="s">
        <v>7</v>
      </c>
      <c r="B1" s="164"/>
      <c r="C1" s="164"/>
      <c r="D1" s="165"/>
      <c r="E1" s="149"/>
      <c r="F1" s="34" t="str">
        <f>CONCATENATE(Index!$B3," ",Index!$C3)</f>
        <v>Ruth Yardley</v>
      </c>
      <c r="G1" s="34" t="str">
        <f>CONCATENATE(Index!$B4," ",Index!$C4)</f>
        <v>Lisa Jones</v>
      </c>
      <c r="H1" s="34" t="str">
        <f>CONCATENATE(Index!$B5," ",Index!$C5)</f>
        <v>John Sampson</v>
      </c>
      <c r="I1" s="34" t="str">
        <f>CONCATENATE(Index!$B6," ",Index!$C6)</f>
        <v>David Stanbury</v>
      </c>
      <c r="J1" s="34" t="str">
        <f>CONCATENATE(Index!$B7," ",Index!$C7)</f>
        <v> </v>
      </c>
      <c r="K1" s="34" t="str">
        <f>CONCATENATE(Index!$B8," ",Index!$C8)</f>
        <v> </v>
      </c>
      <c r="L1" s="34" t="str">
        <f>CONCATENATE(Index!$B9," ",Index!$C9)</f>
        <v> </v>
      </c>
      <c r="M1" s="34" t="str">
        <f>CONCATENATE(Index!$B10," ",Index!$C10)</f>
        <v> </v>
      </c>
      <c r="N1" s="34" t="str">
        <f>CONCATENATE(Index!$B11," ",Index!$C11)</f>
        <v> </v>
      </c>
      <c r="O1" s="34" t="str">
        <f>CONCATENATE(Index!$B12," ",Index!$C12)</f>
        <v> </v>
      </c>
      <c r="P1" s="34" t="str">
        <f>CONCATENATE(Index!$B13," ",Index!$C13)</f>
        <v> </v>
      </c>
      <c r="Q1" s="34" t="str">
        <f>CONCATENATE(Index!$B14," ",Index!$C14)</f>
        <v> </v>
      </c>
      <c r="R1" s="34" t="str">
        <f>CONCATENATE(Index!$B15," ",Index!$C15)</f>
        <v> </v>
      </c>
      <c r="S1" s="34" t="str">
        <f>CONCATENATE(Index!$B16," ",Index!$C16)</f>
        <v> </v>
      </c>
      <c r="T1" s="34" t="str">
        <f>CONCATENATE(Index!$B17," ",Index!$C17)</f>
        <v> </v>
      </c>
      <c r="U1" s="34" t="str">
        <f>CONCATENATE(Index!$B18," ",Index!$C18)</f>
        <v> </v>
      </c>
      <c r="V1" s="34" t="str">
        <f>CONCATENATE(Index!$B19," ",Index!$C19)</f>
        <v> </v>
      </c>
      <c r="W1" s="34" t="str">
        <f>CONCATENATE(Index!$B20," ",Index!$C20)</f>
        <v> </v>
      </c>
      <c r="X1" s="34" t="str">
        <f>CONCATENATE(Index!$B21," ",Index!$C21)</f>
        <v> </v>
      </c>
      <c r="Y1" s="34" t="str">
        <f>CONCATENATE(Index!$B22," ",Index!$C22)</f>
        <v> </v>
      </c>
      <c r="Z1" s="34" t="str">
        <f>CONCATENATE(Index!$B23," ",Index!$C23)</f>
        <v> </v>
      </c>
      <c r="AA1" s="34" t="str">
        <f>CONCATENATE(Index!$B24," ",Index!$C24)</f>
        <v> </v>
      </c>
      <c r="AB1" s="34" t="str">
        <f>CONCATENATE(Index!$B25," ",Index!$C25)</f>
        <v> </v>
      </c>
      <c r="AC1" s="34" t="str">
        <f>CONCATENATE(Index!$B26," ",Index!$C26)</f>
        <v> </v>
      </c>
      <c r="AD1" s="34" t="str">
        <f>CONCATENATE(Index!$B27," ",Index!$C27)</f>
        <v> </v>
      </c>
      <c r="AE1" s="34" t="str">
        <f>CONCATENATE(Index!$B28," ",Index!$C28)</f>
        <v> </v>
      </c>
      <c r="AF1" s="34" t="str">
        <f>CONCATENATE(Index!$B29," ",Index!$C29)</f>
        <v> </v>
      </c>
      <c r="AG1" s="34" t="str">
        <f>CONCATENATE(Index!$B30," ",Index!$C30)</f>
        <v> </v>
      </c>
      <c r="AH1" s="34" t="str">
        <f>CONCATENATE(Index!$B31," ",Index!$C31)</f>
        <v> </v>
      </c>
      <c r="AI1" s="34" t="str">
        <f>CONCATENATE(Index!$B32," ",Index!$C32)</f>
        <v> </v>
      </c>
      <c r="AJ1" s="34" t="str">
        <f>CONCATENATE(Index!$B33," ",Index!$C33)</f>
        <v> </v>
      </c>
      <c r="AK1" s="34" t="str">
        <f>CONCATENATE(Index!$B34," ",Index!$C34)</f>
        <v> </v>
      </c>
      <c r="AL1" s="34" t="str">
        <f>CONCATENATE(Index!$B35," ",Index!$C35)</f>
        <v> </v>
      </c>
      <c r="AM1" s="34" t="str">
        <f>CONCATENATE(Index!$B36," ",Index!$C36)</f>
        <v> </v>
      </c>
      <c r="AN1" s="34" t="str">
        <f>CONCATENATE(Index!$B37," ",Index!$C37)</f>
        <v> </v>
      </c>
      <c r="AO1" s="34" t="str">
        <f>CONCATENATE(Index!$B38," ",Index!$C38)</f>
        <v> </v>
      </c>
    </row>
    <row r="2" spans="1:41" ht="69.75" customHeight="1" hidden="1">
      <c r="A2" s="72"/>
      <c r="B2" s="73"/>
      <c r="C2" s="73"/>
      <c r="D2" s="47"/>
      <c r="E2" s="48"/>
      <c r="F2" s="34">
        <v>1</v>
      </c>
      <c r="G2" s="34">
        <v>2</v>
      </c>
      <c r="H2" s="34">
        <v>3</v>
      </c>
      <c r="I2" s="34">
        <v>4</v>
      </c>
      <c r="J2" s="34">
        <v>5</v>
      </c>
      <c r="K2" s="34">
        <v>6</v>
      </c>
      <c r="L2" s="34">
        <v>7</v>
      </c>
      <c r="M2" s="34">
        <v>8</v>
      </c>
      <c r="N2" s="34">
        <v>9</v>
      </c>
      <c r="O2" s="34">
        <v>10</v>
      </c>
      <c r="P2" s="34">
        <v>11</v>
      </c>
      <c r="Q2" s="34">
        <v>12</v>
      </c>
      <c r="R2" s="34">
        <v>13</v>
      </c>
      <c r="S2" s="34">
        <v>14</v>
      </c>
      <c r="T2" s="34">
        <v>15</v>
      </c>
      <c r="U2" s="34">
        <v>16</v>
      </c>
      <c r="V2" s="34">
        <v>17</v>
      </c>
      <c r="W2" s="34">
        <v>18</v>
      </c>
      <c r="X2" s="34">
        <v>19</v>
      </c>
      <c r="Y2" s="34">
        <v>20</v>
      </c>
      <c r="Z2" s="34">
        <v>21</v>
      </c>
      <c r="AA2" s="34">
        <v>22</v>
      </c>
      <c r="AB2" s="34">
        <v>23</v>
      </c>
      <c r="AC2" s="34">
        <v>24</v>
      </c>
      <c r="AD2" s="34">
        <v>25</v>
      </c>
      <c r="AE2" s="34">
        <v>26</v>
      </c>
      <c r="AF2" s="34">
        <v>27</v>
      </c>
      <c r="AG2" s="34">
        <v>28</v>
      </c>
      <c r="AH2" s="34">
        <v>29</v>
      </c>
      <c r="AI2" s="34">
        <v>30</v>
      </c>
      <c r="AJ2" s="34">
        <v>31</v>
      </c>
      <c r="AK2" s="34">
        <v>32</v>
      </c>
      <c r="AL2" s="34">
        <v>33</v>
      </c>
      <c r="AM2" s="34">
        <v>34</v>
      </c>
      <c r="AN2" s="34">
        <v>35</v>
      </c>
      <c r="AO2" s="34">
        <v>36</v>
      </c>
    </row>
    <row r="3" spans="1:41" ht="27" customHeight="1">
      <c r="A3" s="161">
        <v>1</v>
      </c>
      <c r="B3" s="66" t="s">
        <v>233</v>
      </c>
      <c r="C3" s="66">
        <v>1</v>
      </c>
      <c r="D3" s="17" t="s">
        <v>329</v>
      </c>
      <c r="E3" s="22" t="s">
        <v>126</v>
      </c>
      <c r="F3" s="24" t="s">
        <v>394</v>
      </c>
      <c r="G3" s="24" t="s">
        <v>394</v>
      </c>
      <c r="H3" s="24" t="s">
        <v>394</v>
      </c>
      <c r="I3" s="24" t="s">
        <v>394</v>
      </c>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row>
    <row r="4" spans="1:41" ht="27" customHeight="1">
      <c r="A4" s="162"/>
      <c r="B4" s="69" t="s">
        <v>268</v>
      </c>
      <c r="C4" s="69">
        <v>2</v>
      </c>
      <c r="D4" s="17" t="s">
        <v>124</v>
      </c>
      <c r="E4" s="22" t="s">
        <v>126</v>
      </c>
      <c r="F4" s="24" t="s">
        <v>394</v>
      </c>
      <c r="G4" s="24" t="s">
        <v>394</v>
      </c>
      <c r="H4" s="24" t="s">
        <v>394</v>
      </c>
      <c r="I4" s="24" t="s">
        <v>394</v>
      </c>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row>
    <row r="5" spans="1:41" ht="27" customHeight="1">
      <c r="A5" s="162"/>
      <c r="B5" s="69" t="s">
        <v>269</v>
      </c>
      <c r="C5" s="69">
        <v>3</v>
      </c>
      <c r="D5" s="17" t="s">
        <v>330</v>
      </c>
      <c r="E5" s="22" t="s">
        <v>126</v>
      </c>
      <c r="F5" s="24" t="s">
        <v>394</v>
      </c>
      <c r="G5" s="24" t="s">
        <v>394</v>
      </c>
      <c r="H5" s="24" t="s">
        <v>394</v>
      </c>
      <c r="I5" s="24" t="s">
        <v>394</v>
      </c>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1" ht="27" customHeight="1">
      <c r="A6" s="162"/>
      <c r="B6" s="69" t="s">
        <v>365</v>
      </c>
      <c r="C6" s="69">
        <v>4</v>
      </c>
      <c r="D6" s="17" t="s">
        <v>331</v>
      </c>
      <c r="E6" s="22" t="s">
        <v>126</v>
      </c>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row>
    <row r="7" spans="1:41" ht="27" customHeight="1">
      <c r="A7" s="183">
        <v>2</v>
      </c>
      <c r="B7" s="67" t="s">
        <v>234</v>
      </c>
      <c r="C7" s="67">
        <v>5</v>
      </c>
      <c r="D7" s="19" t="s">
        <v>0</v>
      </c>
      <c r="E7" s="21" t="s">
        <v>126</v>
      </c>
      <c r="F7" s="24" t="s">
        <v>394</v>
      </c>
      <c r="G7" s="24" t="s">
        <v>394</v>
      </c>
      <c r="H7" s="10" t="s">
        <v>394</v>
      </c>
      <c r="I7" s="10" t="s">
        <v>394</v>
      </c>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row>
    <row r="8" spans="1:41" ht="27" customHeight="1">
      <c r="A8" s="183"/>
      <c r="B8" s="70" t="s">
        <v>235</v>
      </c>
      <c r="C8" s="70">
        <v>6</v>
      </c>
      <c r="D8" s="19" t="s">
        <v>140</v>
      </c>
      <c r="E8" s="21" t="s">
        <v>126</v>
      </c>
      <c r="F8" s="24" t="s">
        <v>394</v>
      </c>
      <c r="G8" s="24" t="s">
        <v>394</v>
      </c>
      <c r="H8" s="10" t="s">
        <v>394</v>
      </c>
      <c r="I8" s="10" t="s">
        <v>394</v>
      </c>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row>
    <row r="9" spans="1:41" ht="27" customHeight="1">
      <c r="A9" s="183"/>
      <c r="B9" s="70" t="s">
        <v>236</v>
      </c>
      <c r="C9" s="70">
        <v>7</v>
      </c>
      <c r="D9" s="19" t="s">
        <v>139</v>
      </c>
      <c r="E9" s="21" t="s">
        <v>126</v>
      </c>
      <c r="F9" s="24" t="s">
        <v>394</v>
      </c>
      <c r="G9" s="24" t="s">
        <v>394</v>
      </c>
      <c r="H9" s="10" t="s">
        <v>394</v>
      </c>
      <c r="I9" s="10" t="s">
        <v>394</v>
      </c>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row>
    <row r="10" spans="1:41" ht="27" customHeight="1">
      <c r="A10" s="182">
        <v>3</v>
      </c>
      <c r="B10" s="68" t="s">
        <v>239</v>
      </c>
      <c r="C10" s="68">
        <v>8</v>
      </c>
      <c r="D10" s="17" t="s">
        <v>156</v>
      </c>
      <c r="E10" s="22" t="s">
        <v>126</v>
      </c>
      <c r="F10" s="24" t="s">
        <v>394</v>
      </c>
      <c r="G10" s="24" t="s">
        <v>394</v>
      </c>
      <c r="H10" s="10" t="s">
        <v>394</v>
      </c>
      <c r="I10" s="10" t="s">
        <v>394</v>
      </c>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row>
    <row r="11" spans="1:41" ht="27" customHeight="1">
      <c r="A11" s="182"/>
      <c r="B11" s="71" t="s">
        <v>240</v>
      </c>
      <c r="C11" s="71">
        <v>9</v>
      </c>
      <c r="D11" s="17" t="s">
        <v>155</v>
      </c>
      <c r="E11" s="22" t="s">
        <v>126</v>
      </c>
      <c r="F11" s="24" t="s">
        <v>394</v>
      </c>
      <c r="G11" s="24" t="s">
        <v>394</v>
      </c>
      <c r="H11" s="10" t="s">
        <v>394</v>
      </c>
      <c r="I11" s="10" t="s">
        <v>394</v>
      </c>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row>
    <row r="12" spans="1:41" ht="27" customHeight="1">
      <c r="A12" s="182"/>
      <c r="B12" s="71" t="s">
        <v>241</v>
      </c>
      <c r="C12" s="71">
        <v>10</v>
      </c>
      <c r="D12" s="17" t="s">
        <v>157</v>
      </c>
      <c r="E12" s="22" t="s">
        <v>126</v>
      </c>
      <c r="F12" s="24" t="s">
        <v>394</v>
      </c>
      <c r="G12" s="24" t="s">
        <v>394</v>
      </c>
      <c r="H12" s="10" t="s">
        <v>394</v>
      </c>
      <c r="I12" s="10" t="s">
        <v>394</v>
      </c>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row>
    <row r="13" spans="1:41" ht="27" customHeight="1">
      <c r="A13" s="182"/>
      <c r="B13" s="71" t="s">
        <v>242</v>
      </c>
      <c r="C13" s="71">
        <v>11</v>
      </c>
      <c r="D13" s="17" t="s">
        <v>1</v>
      </c>
      <c r="E13" s="22" t="s">
        <v>126</v>
      </c>
      <c r="F13" s="24" t="s">
        <v>394</v>
      </c>
      <c r="G13" s="24" t="s">
        <v>394</v>
      </c>
      <c r="H13" s="10" t="s">
        <v>395</v>
      </c>
      <c r="I13" s="10" t="s">
        <v>395</v>
      </c>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row>
    <row r="14" spans="1:41" ht="27" customHeight="1">
      <c r="A14" s="182"/>
      <c r="B14" s="71" t="s">
        <v>243</v>
      </c>
      <c r="C14" s="71">
        <v>12</v>
      </c>
      <c r="D14" s="17" t="s">
        <v>158</v>
      </c>
      <c r="E14" s="22" t="s">
        <v>126</v>
      </c>
      <c r="F14" s="24" t="s">
        <v>394</v>
      </c>
      <c r="G14" s="24" t="s">
        <v>394</v>
      </c>
      <c r="H14" s="10" t="s">
        <v>394</v>
      </c>
      <c r="I14" s="10" t="s">
        <v>394</v>
      </c>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row>
    <row r="15" spans="1:41" ht="27" customHeight="1">
      <c r="A15" s="183">
        <v>4</v>
      </c>
      <c r="B15" s="67" t="s">
        <v>245</v>
      </c>
      <c r="C15" s="67">
        <v>13</v>
      </c>
      <c r="D15" s="19" t="s">
        <v>178</v>
      </c>
      <c r="E15" s="21" t="s">
        <v>126</v>
      </c>
      <c r="F15" s="24" t="s">
        <v>394</v>
      </c>
      <c r="G15" s="24" t="s">
        <v>394</v>
      </c>
      <c r="H15" s="10" t="s">
        <v>394</v>
      </c>
      <c r="I15" s="10" t="s">
        <v>395</v>
      </c>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row>
    <row r="16" spans="1:41" ht="27" customHeight="1">
      <c r="A16" s="183"/>
      <c r="B16" s="70" t="s">
        <v>246</v>
      </c>
      <c r="C16" s="70">
        <v>14</v>
      </c>
      <c r="D16" s="19" t="s">
        <v>177</v>
      </c>
      <c r="E16" s="21" t="s">
        <v>126</v>
      </c>
      <c r="F16" s="24" t="s">
        <v>394</v>
      </c>
      <c r="G16" s="24" t="s">
        <v>394</v>
      </c>
      <c r="H16" s="10" t="s">
        <v>394</v>
      </c>
      <c r="I16" s="10" t="s">
        <v>394</v>
      </c>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row>
    <row r="17" spans="1:41" ht="27" customHeight="1">
      <c r="A17" s="183"/>
      <c r="B17" s="70" t="s">
        <v>247</v>
      </c>
      <c r="C17" s="70">
        <v>15</v>
      </c>
      <c r="D17" s="19" t="s">
        <v>179</v>
      </c>
      <c r="E17" s="21" t="s">
        <v>126</v>
      </c>
      <c r="F17" s="24" t="s">
        <v>394</v>
      </c>
      <c r="G17" s="24" t="s">
        <v>394</v>
      </c>
      <c r="H17" s="10" t="s">
        <v>394</v>
      </c>
      <c r="I17" s="10" t="s">
        <v>395</v>
      </c>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row>
    <row r="18" spans="1:41" ht="27" customHeight="1">
      <c r="A18" s="183"/>
      <c r="B18" s="70" t="s">
        <v>248</v>
      </c>
      <c r="C18" s="70">
        <v>16</v>
      </c>
      <c r="D18" s="19" t="s">
        <v>2</v>
      </c>
      <c r="E18" s="21" t="s">
        <v>126</v>
      </c>
      <c r="F18" s="24" t="s">
        <v>394</v>
      </c>
      <c r="G18" s="24" t="s">
        <v>394</v>
      </c>
      <c r="H18" s="10" t="s">
        <v>396</v>
      </c>
      <c r="I18" s="10" t="s">
        <v>396</v>
      </c>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row>
    <row r="19" spans="1:41" ht="27" customHeight="1">
      <c r="A19" s="183"/>
      <c r="B19" s="70" t="s">
        <v>249</v>
      </c>
      <c r="C19" s="70">
        <v>17</v>
      </c>
      <c r="D19" s="19" t="s">
        <v>3</v>
      </c>
      <c r="E19" s="21" t="s">
        <v>126</v>
      </c>
      <c r="F19" s="24" t="s">
        <v>394</v>
      </c>
      <c r="G19" s="24" t="s">
        <v>394</v>
      </c>
      <c r="H19" s="10" t="s">
        <v>394</v>
      </c>
      <c r="I19" s="10" t="s">
        <v>395</v>
      </c>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row>
    <row r="20" spans="1:41" ht="27" customHeight="1">
      <c r="A20" s="183"/>
      <c r="B20" s="70" t="s">
        <v>250</v>
      </c>
      <c r="C20" s="70">
        <v>18</v>
      </c>
      <c r="D20" s="19" t="s">
        <v>180</v>
      </c>
      <c r="E20" s="21" t="s">
        <v>126</v>
      </c>
      <c r="F20" s="24" t="s">
        <v>394</v>
      </c>
      <c r="G20" s="24" t="s">
        <v>394</v>
      </c>
      <c r="H20" s="10" t="s">
        <v>395</v>
      </c>
      <c r="I20" s="10" t="s">
        <v>395</v>
      </c>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row>
    <row r="21" spans="1:41" ht="27" customHeight="1">
      <c r="A21" s="182">
        <v>5</v>
      </c>
      <c r="B21" s="68" t="s">
        <v>251</v>
      </c>
      <c r="C21" s="68">
        <v>19</v>
      </c>
      <c r="D21" s="17" t="s">
        <v>198</v>
      </c>
      <c r="E21" s="22" t="s">
        <v>126</v>
      </c>
      <c r="F21" s="24" t="s">
        <v>394</v>
      </c>
      <c r="G21" s="24" t="s">
        <v>394</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row>
    <row r="22" spans="1:41" ht="27" customHeight="1">
      <c r="A22" s="182"/>
      <c r="B22" s="71" t="s">
        <v>252</v>
      </c>
      <c r="C22" s="71">
        <v>20</v>
      </c>
      <c r="D22" s="17" t="s">
        <v>199</v>
      </c>
      <c r="E22" s="22" t="s">
        <v>126</v>
      </c>
      <c r="F22" s="24" t="s">
        <v>394</v>
      </c>
      <c r="G22" s="24" t="s">
        <v>394</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row>
    <row r="23" spans="1:41" ht="27" customHeight="1">
      <c r="A23" s="182"/>
      <c r="B23" s="71" t="s">
        <v>253</v>
      </c>
      <c r="C23" s="71">
        <v>21</v>
      </c>
      <c r="D23" s="17" t="s">
        <v>200</v>
      </c>
      <c r="E23" s="22" t="s">
        <v>126</v>
      </c>
      <c r="F23" s="24" t="s">
        <v>394</v>
      </c>
      <c r="G23" s="24" t="s">
        <v>394</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row>
    <row r="24" spans="1:41" ht="27" customHeight="1">
      <c r="A24" s="182"/>
      <c r="B24" s="71" t="s">
        <v>254</v>
      </c>
      <c r="C24" s="71">
        <v>22</v>
      </c>
      <c r="D24" s="17" t="s">
        <v>201</v>
      </c>
      <c r="E24" s="22" t="s">
        <v>126</v>
      </c>
      <c r="F24" s="24" t="s">
        <v>394</v>
      </c>
      <c r="G24" s="24" t="s">
        <v>394</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row>
    <row r="25" spans="1:41" ht="27" customHeight="1">
      <c r="A25" s="182"/>
      <c r="B25" s="71" t="s">
        <v>255</v>
      </c>
      <c r="C25" s="71">
        <v>23</v>
      </c>
      <c r="D25" s="17" t="s">
        <v>202</v>
      </c>
      <c r="E25" s="22" t="s">
        <v>126</v>
      </c>
      <c r="F25" s="24" t="s">
        <v>394</v>
      </c>
      <c r="G25" s="24" t="s">
        <v>394</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row>
    <row r="26" spans="1:41" ht="27" customHeight="1">
      <c r="A26" s="182"/>
      <c r="B26" s="71" t="s">
        <v>256</v>
      </c>
      <c r="C26" s="71">
        <v>24</v>
      </c>
      <c r="D26" s="17" t="s">
        <v>203</v>
      </c>
      <c r="E26" s="22" t="s">
        <v>126</v>
      </c>
      <c r="F26" s="24" t="s">
        <v>394</v>
      </c>
      <c r="G26" s="24" t="s">
        <v>394</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row>
    <row r="27" spans="1:41" ht="27" customHeight="1">
      <c r="A27" s="18">
        <v>6</v>
      </c>
      <c r="B27" s="67" t="s">
        <v>257</v>
      </c>
      <c r="C27" s="67">
        <v>25</v>
      </c>
      <c r="D27" s="19" t="s">
        <v>4</v>
      </c>
      <c r="E27" s="21" t="s">
        <v>126</v>
      </c>
      <c r="F27" s="10" t="s">
        <v>396</v>
      </c>
      <c r="G27" s="10" t="s">
        <v>394</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row>
    <row r="28" spans="1:41" ht="27" customHeight="1">
      <c r="A28" s="20">
        <v>7</v>
      </c>
      <c r="B28" s="68" t="s">
        <v>261</v>
      </c>
      <c r="C28" s="68">
        <v>26</v>
      </c>
      <c r="D28" s="17" t="s">
        <v>5</v>
      </c>
      <c r="E28" s="22" t="s">
        <v>126</v>
      </c>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row>
    <row r="29" spans="1:41" ht="27" customHeight="1">
      <c r="A29" s="18">
        <v>8</v>
      </c>
      <c r="B29" s="67" t="s">
        <v>266</v>
      </c>
      <c r="C29" s="67">
        <v>27</v>
      </c>
      <c r="D29" s="19" t="s">
        <v>6</v>
      </c>
      <c r="E29" s="21" t="s">
        <v>126</v>
      </c>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row>
    <row r="30" spans="4:16" ht="29.25">
      <c r="D30" s="6" t="s">
        <v>10</v>
      </c>
      <c r="E30" s="6"/>
      <c r="F30" s="5"/>
      <c r="G30" s="5"/>
      <c r="H30" s="5"/>
      <c r="I30" s="5"/>
      <c r="J30" s="5"/>
      <c r="K30" s="5"/>
      <c r="L30" s="5"/>
      <c r="M30" s="5"/>
      <c r="N30" s="5"/>
      <c r="O30" s="5"/>
      <c r="P30" s="5"/>
    </row>
    <row r="31" spans="4:16" ht="21" customHeight="1">
      <c r="D31" s="7" t="s">
        <v>11</v>
      </c>
      <c r="E31" s="7"/>
      <c r="F31" s="5"/>
      <c r="G31" s="5"/>
      <c r="H31" s="5"/>
      <c r="I31" s="5"/>
      <c r="J31" s="5"/>
      <c r="K31" s="5"/>
      <c r="L31" s="5"/>
      <c r="M31" s="5"/>
      <c r="N31" s="5"/>
      <c r="O31" s="5"/>
      <c r="P31" s="5"/>
    </row>
    <row r="32" spans="4:16" ht="21" customHeight="1">
      <c r="D32" s="7" t="s">
        <v>12</v>
      </c>
      <c r="E32" s="7"/>
      <c r="F32" s="5"/>
      <c r="G32" s="5"/>
      <c r="H32" s="5"/>
      <c r="I32" s="5"/>
      <c r="J32" s="5"/>
      <c r="K32" s="5"/>
      <c r="L32" s="5"/>
      <c r="M32" s="5"/>
      <c r="N32" s="5"/>
      <c r="O32" s="5"/>
      <c r="P32" s="5"/>
    </row>
    <row r="33" spans="4:16" ht="21" customHeight="1">
      <c r="D33" s="7" t="s">
        <v>13</v>
      </c>
      <c r="E33" s="7"/>
      <c r="F33" s="5"/>
      <c r="G33" s="5"/>
      <c r="H33" s="5"/>
      <c r="I33" s="5"/>
      <c r="J33" s="5"/>
      <c r="K33" s="5"/>
      <c r="L33" s="5"/>
      <c r="M33" s="5"/>
      <c r="N33" s="5"/>
      <c r="O33" s="5"/>
      <c r="P33" s="5"/>
    </row>
    <row r="34" ht="29.25"/>
    <row r="35" ht="29.25"/>
    <row r="36" spans="4:5" ht="29.25">
      <c r="D36" s="4"/>
      <c r="E36" s="4"/>
    </row>
  </sheetData>
  <sheetProtection password="DFCF" sheet="1" scenarios="1"/>
  <mergeCells count="6">
    <mergeCell ref="A3:A6"/>
    <mergeCell ref="A1:E1"/>
    <mergeCell ref="A21:A26"/>
    <mergeCell ref="A7:A9"/>
    <mergeCell ref="A10:A14"/>
    <mergeCell ref="A15:A20"/>
  </mergeCells>
  <conditionalFormatting sqref="F3:AO29">
    <cfRule type="cellIs" priority="1" dxfId="0" operator="equal" stopIfTrue="1">
      <formula>"y"</formula>
    </cfRule>
    <cfRule type="cellIs" priority="2" dxfId="1" operator="equal" stopIfTrue="1">
      <formula>"n"</formula>
    </cfRule>
    <cfRule type="cellIs" priority="3" dxfId="2" operator="equal" stopIfTrue="1">
      <formula>"i"</formula>
    </cfRule>
  </conditionalFormatting>
  <dataValidations count="1">
    <dataValidation type="list" allowBlank="1" showInputMessage="1" showErrorMessage="1" promptTitle="coding" prompt="y - yes (green)&#10;i - insufficient evidence (amber)&#10;n - no (red)" sqref="F3:AO29">
      <formula1>"Y,I,N,y,i,n"</formula1>
    </dataValidation>
  </dataValidations>
  <printOptions/>
  <pageMargins left="0.15748031496062992" right="0.15748031496062992" top="0.984251968503937" bottom="0.984251968503937" header="0.5118110236220472" footer="0.5118110236220472"/>
  <pageSetup horizontalDpi="300" verticalDpi="300" orientation="landscape" r:id="rId3"/>
  <legacyDrawing r:id="rId2"/>
</worksheet>
</file>

<file path=xl/worksheets/sheet5.xml><?xml version="1.0" encoding="utf-8"?>
<worksheet xmlns="http://schemas.openxmlformats.org/spreadsheetml/2006/main" xmlns:r="http://schemas.openxmlformats.org/officeDocument/2006/relationships">
  <sheetPr codeName="Sheet4"/>
  <dimension ref="A1:AO48"/>
  <sheetViews>
    <sheetView workbookViewId="0" topLeftCell="A1">
      <pane xSplit="5" ySplit="1" topLeftCell="F2" activePane="bottomRight" state="frozen"/>
      <selection pane="topLeft" activeCell="A1" sqref="A1"/>
      <selection pane="topRight" activeCell="D1" sqref="D1"/>
      <selection pane="bottomLeft" activeCell="A2" sqref="A2"/>
      <selection pane="bottomRight" activeCell="F31" sqref="F31"/>
    </sheetView>
  </sheetViews>
  <sheetFormatPr defaultColWidth="9.140625" defaultRowHeight="12.75"/>
  <cols>
    <col min="1" max="1" width="6.421875" style="2" customWidth="1"/>
    <col min="2" max="2" width="8.57421875" style="2" hidden="1" customWidth="1"/>
    <col min="3" max="3" width="8.7109375" style="2" hidden="1" customWidth="1"/>
    <col min="4" max="4" width="37.8515625" style="1" customWidth="1"/>
    <col min="5" max="5" width="2.140625" style="1" customWidth="1"/>
    <col min="6" max="41" width="3.28125" style="0" customWidth="1"/>
  </cols>
  <sheetData>
    <row r="1" spans="1:41" ht="69.75" customHeight="1">
      <c r="A1" s="186" t="s">
        <v>14</v>
      </c>
      <c r="B1" s="187"/>
      <c r="C1" s="187"/>
      <c r="D1" s="188"/>
      <c r="E1" s="189"/>
      <c r="F1" s="34" t="str">
        <f>CONCATENATE(Index!$B3," ",Index!$C3)</f>
        <v>Ruth Yardley</v>
      </c>
      <c r="G1" s="34" t="str">
        <f>CONCATENATE(Index!$B4," ",Index!$C4)</f>
        <v>Lisa Jones</v>
      </c>
      <c r="H1" s="34" t="str">
        <f>CONCATENATE(Index!$B5," ",Index!$C5)</f>
        <v>John Sampson</v>
      </c>
      <c r="I1" s="34" t="str">
        <f>CONCATENATE(Index!$B6," ",Index!$C6)</f>
        <v>David Stanbury</v>
      </c>
      <c r="J1" s="34" t="str">
        <f>CONCATENATE(Index!$B7," ",Index!$C7)</f>
        <v> </v>
      </c>
      <c r="K1" s="34" t="str">
        <f>CONCATENATE(Index!$B8," ",Index!$C8)</f>
        <v> </v>
      </c>
      <c r="L1" s="34" t="str">
        <f>CONCATENATE(Index!$B9," ",Index!$C9)</f>
        <v> </v>
      </c>
      <c r="M1" s="34" t="str">
        <f>CONCATENATE(Index!$B10," ",Index!$C10)</f>
        <v> </v>
      </c>
      <c r="N1" s="34" t="str">
        <f>CONCATENATE(Index!$B11," ",Index!$C11)</f>
        <v> </v>
      </c>
      <c r="O1" s="34" t="str">
        <f>CONCATENATE(Index!$B12," ",Index!$C12)</f>
        <v> </v>
      </c>
      <c r="P1" s="34" t="str">
        <f>CONCATENATE(Index!$B13," ",Index!$C13)</f>
        <v> </v>
      </c>
      <c r="Q1" s="34" t="str">
        <f>CONCATENATE(Index!$B14," ",Index!$C14)</f>
        <v> </v>
      </c>
      <c r="R1" s="34" t="str">
        <f>CONCATENATE(Index!$B15," ",Index!$C15)</f>
        <v> </v>
      </c>
      <c r="S1" s="34" t="str">
        <f>CONCATENATE(Index!$B16," ",Index!$C16)</f>
        <v> </v>
      </c>
      <c r="T1" s="34" t="str">
        <f>CONCATENATE(Index!$B17," ",Index!$C17)</f>
        <v> </v>
      </c>
      <c r="U1" s="34" t="str">
        <f>CONCATENATE(Index!$B18," ",Index!$C18)</f>
        <v> </v>
      </c>
      <c r="V1" s="34" t="str">
        <f>CONCATENATE(Index!$B19," ",Index!$C19)</f>
        <v> </v>
      </c>
      <c r="W1" s="34" t="str">
        <f>CONCATENATE(Index!$B20," ",Index!$C20)</f>
        <v> </v>
      </c>
      <c r="X1" s="34" t="str">
        <f>CONCATENATE(Index!$B21," ",Index!$C21)</f>
        <v> </v>
      </c>
      <c r="Y1" s="34" t="str">
        <f>CONCATENATE(Index!$B22," ",Index!$C22)</f>
        <v> </v>
      </c>
      <c r="Z1" s="34" t="str">
        <f>CONCATENATE(Index!$B23," ",Index!$C23)</f>
        <v> </v>
      </c>
      <c r="AA1" s="34" t="str">
        <f>CONCATENATE(Index!$B24," ",Index!$C24)</f>
        <v> </v>
      </c>
      <c r="AB1" s="34" t="str">
        <f>CONCATENATE(Index!$B25," ",Index!$C25)</f>
        <v> </v>
      </c>
      <c r="AC1" s="34" t="str">
        <f>CONCATENATE(Index!$B26," ",Index!$C26)</f>
        <v> </v>
      </c>
      <c r="AD1" s="34" t="str">
        <f>CONCATENATE(Index!$B27," ",Index!$C27)</f>
        <v> </v>
      </c>
      <c r="AE1" s="34" t="str">
        <f>CONCATENATE(Index!$B28," ",Index!$C28)</f>
        <v> </v>
      </c>
      <c r="AF1" s="34" t="str">
        <f>CONCATENATE(Index!$B29," ",Index!$C29)</f>
        <v> </v>
      </c>
      <c r="AG1" s="34" t="str">
        <f>CONCATENATE(Index!$B30," ",Index!$C30)</f>
        <v> </v>
      </c>
      <c r="AH1" s="34" t="str">
        <f>CONCATENATE(Index!$B31," ",Index!$C31)</f>
        <v> </v>
      </c>
      <c r="AI1" s="34" t="str">
        <f>CONCATENATE(Index!$B32," ",Index!$C32)</f>
        <v> </v>
      </c>
      <c r="AJ1" s="34" t="str">
        <f>CONCATENATE(Index!$B33," ",Index!$C33)</f>
        <v> </v>
      </c>
      <c r="AK1" s="34" t="str">
        <f>CONCATENATE(Index!$B34," ",Index!$C34)</f>
        <v> </v>
      </c>
      <c r="AL1" s="34" t="str">
        <f>CONCATENATE(Index!$B35," ",Index!$C35)</f>
        <v> </v>
      </c>
      <c r="AM1" s="34" t="str">
        <f>CONCATENATE(Index!$B36," ",Index!$C36)</f>
        <v> </v>
      </c>
      <c r="AN1" s="34" t="str">
        <f>CONCATENATE(Index!$B37," ",Index!$C37)</f>
        <v> </v>
      </c>
      <c r="AO1" s="34" t="str">
        <f>CONCATENATE(Index!$B38," ",Index!$C38)</f>
        <v> </v>
      </c>
    </row>
    <row r="2" spans="1:41" ht="27" customHeight="1">
      <c r="A2" s="196">
        <v>1</v>
      </c>
      <c r="B2" s="56" t="s">
        <v>233</v>
      </c>
      <c r="C2" s="56">
        <v>1</v>
      </c>
      <c r="D2" s="12" t="s">
        <v>332</v>
      </c>
      <c r="E2" s="14" t="s">
        <v>126</v>
      </c>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row>
    <row r="3" spans="1:41" ht="27" customHeight="1">
      <c r="A3" s="196"/>
      <c r="B3" s="56" t="s">
        <v>268</v>
      </c>
      <c r="C3" s="56">
        <v>2</v>
      </c>
      <c r="D3" s="12" t="s">
        <v>333</v>
      </c>
      <c r="E3" s="14" t="s">
        <v>126</v>
      </c>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row>
    <row r="4" spans="1:41" ht="27" customHeight="1">
      <c r="A4" s="196"/>
      <c r="B4" s="56" t="s">
        <v>269</v>
      </c>
      <c r="C4" s="56">
        <v>3</v>
      </c>
      <c r="D4" s="12" t="s">
        <v>334</v>
      </c>
      <c r="E4" s="14" t="s">
        <v>126</v>
      </c>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row>
    <row r="5" spans="1:41" ht="27" customHeight="1">
      <c r="A5" s="196"/>
      <c r="B5" s="56" t="s">
        <v>365</v>
      </c>
      <c r="C5" s="56">
        <v>4</v>
      </c>
      <c r="D5" s="12" t="s">
        <v>335</v>
      </c>
      <c r="E5" s="14" t="s">
        <v>126</v>
      </c>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row>
    <row r="6" spans="1:41" ht="27" customHeight="1">
      <c r="A6" s="196"/>
      <c r="B6" s="56" t="s">
        <v>366</v>
      </c>
      <c r="C6" s="56">
        <v>5</v>
      </c>
      <c r="D6" s="12" t="s">
        <v>336</v>
      </c>
      <c r="E6" s="14" t="s">
        <v>126</v>
      </c>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row>
    <row r="7" spans="1:41" ht="27" customHeight="1">
      <c r="A7" s="196"/>
      <c r="B7" s="56" t="s">
        <v>367</v>
      </c>
      <c r="C7" s="56">
        <v>6</v>
      </c>
      <c r="D7" s="12" t="s">
        <v>337</v>
      </c>
      <c r="E7" s="14" t="s">
        <v>126</v>
      </c>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row>
    <row r="8" spans="1:41" ht="27" customHeight="1">
      <c r="A8" s="195">
        <v>2</v>
      </c>
      <c r="B8" s="3" t="s">
        <v>234</v>
      </c>
      <c r="C8" s="3">
        <v>7</v>
      </c>
      <c r="D8" s="25" t="s">
        <v>141</v>
      </c>
      <c r="E8" s="15" t="s">
        <v>126</v>
      </c>
      <c r="F8" s="10" t="s">
        <v>394</v>
      </c>
      <c r="G8" s="10" t="s">
        <v>394</v>
      </c>
      <c r="H8" s="10" t="s">
        <v>394</v>
      </c>
      <c r="I8" s="10" t="s">
        <v>394</v>
      </c>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row>
    <row r="9" spans="1:41" ht="27" customHeight="1">
      <c r="A9" s="195"/>
      <c r="B9" s="3" t="s">
        <v>235</v>
      </c>
      <c r="C9" s="3">
        <v>8</v>
      </c>
      <c r="D9" s="25" t="s">
        <v>19</v>
      </c>
      <c r="E9" s="15" t="s">
        <v>126</v>
      </c>
      <c r="F9" s="10" t="s">
        <v>394</v>
      </c>
      <c r="G9" s="10" t="s">
        <v>394</v>
      </c>
      <c r="H9" s="10" t="s">
        <v>394</v>
      </c>
      <c r="I9" s="10" t="s">
        <v>394</v>
      </c>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row>
    <row r="10" spans="1:41" ht="27" customHeight="1">
      <c r="A10" s="195"/>
      <c r="B10" s="3" t="s">
        <v>236</v>
      </c>
      <c r="C10" s="3">
        <v>9</v>
      </c>
      <c r="D10" s="25" t="s">
        <v>142</v>
      </c>
      <c r="E10" s="15" t="s">
        <v>126</v>
      </c>
      <c r="F10" s="10" t="s">
        <v>394</v>
      </c>
      <c r="G10" s="10" t="s">
        <v>394</v>
      </c>
      <c r="H10" s="10" t="s">
        <v>394</v>
      </c>
      <c r="I10" s="10" t="s">
        <v>394</v>
      </c>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row>
    <row r="11" spans="1:41" ht="27" customHeight="1">
      <c r="A11" s="195"/>
      <c r="B11" s="3" t="s">
        <v>237</v>
      </c>
      <c r="C11" s="3">
        <v>10</v>
      </c>
      <c r="D11" s="25" t="s">
        <v>143</v>
      </c>
      <c r="E11" s="15" t="s">
        <v>126</v>
      </c>
      <c r="F11" s="10" t="s">
        <v>394</v>
      </c>
      <c r="G11" s="10" t="s">
        <v>394</v>
      </c>
      <c r="H11" s="10" t="s">
        <v>394</v>
      </c>
      <c r="I11" s="10" t="s">
        <v>394</v>
      </c>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row>
    <row r="12" spans="1:41" ht="27" customHeight="1">
      <c r="A12" s="195"/>
      <c r="B12" s="3" t="s">
        <v>238</v>
      </c>
      <c r="C12" s="3">
        <v>11</v>
      </c>
      <c r="D12" s="25" t="s">
        <v>20</v>
      </c>
      <c r="E12" s="15" t="s">
        <v>126</v>
      </c>
      <c r="F12" s="10" t="s">
        <v>394</v>
      </c>
      <c r="G12" s="10" t="s">
        <v>394</v>
      </c>
      <c r="H12" s="10" t="s">
        <v>394</v>
      </c>
      <c r="I12" s="10" t="s">
        <v>394</v>
      </c>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row>
    <row r="13" spans="1:41" ht="27" customHeight="1">
      <c r="A13" s="190">
        <v>3</v>
      </c>
      <c r="B13" s="51" t="s">
        <v>239</v>
      </c>
      <c r="C13" s="51">
        <v>12</v>
      </c>
      <c r="D13" s="26" t="s">
        <v>22</v>
      </c>
      <c r="E13" s="14" t="s">
        <v>126</v>
      </c>
      <c r="F13" s="10" t="s">
        <v>394</v>
      </c>
      <c r="G13" s="10" t="s">
        <v>394</v>
      </c>
      <c r="H13" s="10" t="s">
        <v>394</v>
      </c>
      <c r="I13" s="10" t="s">
        <v>394</v>
      </c>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row>
    <row r="14" spans="1:41" ht="27" customHeight="1">
      <c r="A14" s="190"/>
      <c r="B14" s="51" t="s">
        <v>240</v>
      </c>
      <c r="C14" s="51">
        <v>13</v>
      </c>
      <c r="D14" s="26" t="s">
        <v>159</v>
      </c>
      <c r="E14" s="14" t="s">
        <v>126</v>
      </c>
      <c r="F14" s="10" t="s">
        <v>394</v>
      </c>
      <c r="G14" s="10" t="s">
        <v>394</v>
      </c>
      <c r="H14" s="10" t="s">
        <v>394</v>
      </c>
      <c r="I14" s="10" t="s">
        <v>394</v>
      </c>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row>
    <row r="15" spans="1:41" ht="27" customHeight="1">
      <c r="A15" s="190"/>
      <c r="B15" s="51" t="s">
        <v>241</v>
      </c>
      <c r="C15" s="51">
        <v>14</v>
      </c>
      <c r="D15" s="26" t="s">
        <v>162</v>
      </c>
      <c r="E15" s="14" t="s">
        <v>126</v>
      </c>
      <c r="F15" s="10" t="s">
        <v>394</v>
      </c>
      <c r="G15" s="10" t="s">
        <v>394</v>
      </c>
      <c r="H15" s="10" t="s">
        <v>394</v>
      </c>
      <c r="I15" s="10" t="s">
        <v>394</v>
      </c>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row>
    <row r="16" spans="1:41" ht="27" customHeight="1">
      <c r="A16" s="190"/>
      <c r="B16" s="51" t="s">
        <v>242</v>
      </c>
      <c r="C16" s="51">
        <v>15</v>
      </c>
      <c r="D16" s="26" t="s">
        <v>160</v>
      </c>
      <c r="E16" s="14" t="s">
        <v>126</v>
      </c>
      <c r="F16" s="10" t="s">
        <v>394</v>
      </c>
      <c r="G16" s="10" t="s">
        <v>394</v>
      </c>
      <c r="H16" s="10" t="s">
        <v>394</v>
      </c>
      <c r="I16" s="10" t="s">
        <v>394</v>
      </c>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row>
    <row r="17" spans="1:41" ht="27" customHeight="1">
      <c r="A17" s="190"/>
      <c r="B17" s="51" t="s">
        <v>243</v>
      </c>
      <c r="C17" s="51">
        <v>16</v>
      </c>
      <c r="D17" s="26" t="s">
        <v>21</v>
      </c>
      <c r="E17" s="14" t="s">
        <v>126</v>
      </c>
      <c r="F17" s="10" t="s">
        <v>394</v>
      </c>
      <c r="G17" s="10" t="s">
        <v>394</v>
      </c>
      <c r="H17" s="10" t="s">
        <v>394</v>
      </c>
      <c r="I17" s="10" t="s">
        <v>394</v>
      </c>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row>
    <row r="18" spans="1:41" ht="27" customHeight="1">
      <c r="A18" s="190"/>
      <c r="B18" s="51" t="s">
        <v>244</v>
      </c>
      <c r="C18" s="51">
        <v>17</v>
      </c>
      <c r="D18" s="26" t="s">
        <v>161</v>
      </c>
      <c r="E18" s="14" t="s">
        <v>126</v>
      </c>
      <c r="F18" s="10" t="s">
        <v>394</v>
      </c>
      <c r="G18" s="10" t="s">
        <v>394</v>
      </c>
      <c r="H18" s="10" t="s">
        <v>394</v>
      </c>
      <c r="I18" s="10" t="s">
        <v>395</v>
      </c>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row>
    <row r="19" spans="1:41" ht="27" customHeight="1">
      <c r="A19" s="195">
        <v>4</v>
      </c>
      <c r="B19" s="3" t="s">
        <v>245</v>
      </c>
      <c r="C19" s="3">
        <v>18</v>
      </c>
      <c r="D19" s="25" t="s">
        <v>181</v>
      </c>
      <c r="E19" s="15" t="s">
        <v>126</v>
      </c>
      <c r="F19" s="10" t="s">
        <v>394</v>
      </c>
      <c r="G19" s="10" t="s">
        <v>394</v>
      </c>
      <c r="H19" s="10" t="s">
        <v>394</v>
      </c>
      <c r="I19" s="10" t="s">
        <v>394</v>
      </c>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row>
    <row r="20" spans="1:41" ht="27" customHeight="1">
      <c r="A20" s="195"/>
      <c r="B20" s="3" t="s">
        <v>246</v>
      </c>
      <c r="C20" s="3">
        <v>19</v>
      </c>
      <c r="D20" s="25" t="s">
        <v>182</v>
      </c>
      <c r="E20" s="15" t="s">
        <v>126</v>
      </c>
      <c r="F20" s="10" t="s">
        <v>394</v>
      </c>
      <c r="G20" s="10" t="s">
        <v>394</v>
      </c>
      <c r="H20" s="10" t="s">
        <v>394</v>
      </c>
      <c r="I20" s="10" t="s">
        <v>396</v>
      </c>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row>
    <row r="21" spans="1:41" ht="27" customHeight="1">
      <c r="A21" s="195"/>
      <c r="B21" s="3" t="s">
        <v>247</v>
      </c>
      <c r="C21" s="3">
        <v>20</v>
      </c>
      <c r="D21" s="25" t="s">
        <v>23</v>
      </c>
      <c r="E21" s="15" t="s">
        <v>126</v>
      </c>
      <c r="F21" s="10" t="s">
        <v>394</v>
      </c>
      <c r="G21" s="10" t="s">
        <v>394</v>
      </c>
      <c r="H21" s="10" t="s">
        <v>394</v>
      </c>
      <c r="I21" s="10" t="s">
        <v>395</v>
      </c>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row>
    <row r="22" spans="1:41" ht="27" customHeight="1">
      <c r="A22" s="195"/>
      <c r="B22" s="3" t="s">
        <v>248</v>
      </c>
      <c r="C22" s="3">
        <v>21</v>
      </c>
      <c r="D22" s="25" t="s">
        <v>183</v>
      </c>
      <c r="E22" s="15" t="s">
        <v>126</v>
      </c>
      <c r="F22" s="10" t="s">
        <v>394</v>
      </c>
      <c r="G22" s="10" t="s">
        <v>394</v>
      </c>
      <c r="H22" s="10" t="s">
        <v>396</v>
      </c>
      <c r="I22" s="10" t="s">
        <v>395</v>
      </c>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row>
    <row r="23" spans="1:41" ht="27" customHeight="1">
      <c r="A23" s="195"/>
      <c r="B23" s="3" t="s">
        <v>249</v>
      </c>
      <c r="C23" s="3">
        <v>22</v>
      </c>
      <c r="D23" s="25" t="s">
        <v>184</v>
      </c>
      <c r="E23" s="15" t="s">
        <v>126</v>
      </c>
      <c r="F23" s="10" t="s">
        <v>394</v>
      </c>
      <c r="G23" s="10" t="s">
        <v>394</v>
      </c>
      <c r="H23" s="10" t="s">
        <v>394</v>
      </c>
      <c r="I23" s="10" t="s">
        <v>394</v>
      </c>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row>
    <row r="24" spans="1:41" ht="27" customHeight="1">
      <c r="A24" s="195"/>
      <c r="B24" s="3" t="s">
        <v>250</v>
      </c>
      <c r="C24" s="3">
        <v>23</v>
      </c>
      <c r="D24" s="25" t="s">
        <v>185</v>
      </c>
      <c r="E24" s="15" t="s">
        <v>126</v>
      </c>
      <c r="F24" s="10" t="s">
        <v>394</v>
      </c>
      <c r="G24" s="10" t="s">
        <v>394</v>
      </c>
      <c r="H24" s="10" t="s">
        <v>395</v>
      </c>
      <c r="I24" s="10" t="s">
        <v>395</v>
      </c>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row>
    <row r="25" spans="1:41" ht="27" customHeight="1">
      <c r="A25" s="190">
        <v>5</v>
      </c>
      <c r="B25" s="51" t="s">
        <v>251</v>
      </c>
      <c r="C25" s="51">
        <v>24</v>
      </c>
      <c r="D25" s="26" t="s">
        <v>204</v>
      </c>
      <c r="E25" s="14" t="s">
        <v>126</v>
      </c>
      <c r="F25" s="10" t="s">
        <v>394</v>
      </c>
      <c r="G25" s="10" t="s">
        <v>394</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row>
    <row r="26" spans="1:41" ht="27" customHeight="1">
      <c r="A26" s="190"/>
      <c r="B26" s="51" t="s">
        <v>252</v>
      </c>
      <c r="C26" s="51">
        <v>25</v>
      </c>
      <c r="D26" s="26" t="s">
        <v>205</v>
      </c>
      <c r="E26" s="14" t="s">
        <v>126</v>
      </c>
      <c r="F26" s="10" t="s">
        <v>394</v>
      </c>
      <c r="G26" s="10" t="s">
        <v>394</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row>
    <row r="27" spans="1:41" ht="27" customHeight="1">
      <c r="A27" s="190"/>
      <c r="B27" s="51" t="s">
        <v>253</v>
      </c>
      <c r="C27" s="51">
        <v>26</v>
      </c>
      <c r="D27" s="26" t="s">
        <v>206</v>
      </c>
      <c r="E27" s="14" t="s">
        <v>126</v>
      </c>
      <c r="F27" s="10" t="s">
        <v>394</v>
      </c>
      <c r="G27" s="10" t="s">
        <v>394</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row>
    <row r="28" spans="1:41" ht="27" customHeight="1">
      <c r="A28" s="190"/>
      <c r="B28" s="51" t="s">
        <v>254</v>
      </c>
      <c r="C28" s="51">
        <v>27</v>
      </c>
      <c r="D28" s="26" t="s">
        <v>207</v>
      </c>
      <c r="E28" s="14" t="s">
        <v>126</v>
      </c>
      <c r="F28" s="10" t="s">
        <v>394</v>
      </c>
      <c r="G28" s="10" t="s">
        <v>394</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row>
    <row r="29" spans="1:41" ht="27" customHeight="1">
      <c r="A29" s="190"/>
      <c r="B29" s="51" t="s">
        <v>255</v>
      </c>
      <c r="C29" s="51">
        <v>28</v>
      </c>
      <c r="D29" s="26" t="s">
        <v>208</v>
      </c>
      <c r="E29" s="14" t="s">
        <v>126</v>
      </c>
      <c r="F29" s="10" t="s">
        <v>394</v>
      </c>
      <c r="G29" s="10" t="s">
        <v>394</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row>
    <row r="30" spans="1:41" ht="27" customHeight="1">
      <c r="A30" s="190"/>
      <c r="B30" s="51" t="s">
        <v>256</v>
      </c>
      <c r="C30" s="51">
        <v>29</v>
      </c>
      <c r="D30" s="12" t="s">
        <v>209</v>
      </c>
      <c r="E30" s="14" t="s">
        <v>126</v>
      </c>
      <c r="F30" s="10" t="s">
        <v>394</v>
      </c>
      <c r="G30" s="10" t="s">
        <v>394</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row>
    <row r="31" spans="1:41" ht="27" customHeight="1">
      <c r="A31" s="184">
        <v>6</v>
      </c>
      <c r="B31" s="49" t="s">
        <v>257</v>
      </c>
      <c r="C31" s="49">
        <v>30</v>
      </c>
      <c r="D31" s="25" t="s">
        <v>24</v>
      </c>
      <c r="E31" s="15" t="s">
        <v>126</v>
      </c>
      <c r="F31" s="10" t="s">
        <v>394</v>
      </c>
      <c r="G31" s="10" t="s">
        <v>395</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row>
    <row r="32" spans="1:41" ht="27" customHeight="1">
      <c r="A32" s="191"/>
      <c r="B32" s="52" t="s">
        <v>258</v>
      </c>
      <c r="C32" s="52">
        <v>31</v>
      </c>
      <c r="D32" s="25" t="s">
        <v>25</v>
      </c>
      <c r="E32" s="15" t="s">
        <v>126</v>
      </c>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row>
    <row r="33" spans="1:41" ht="27" customHeight="1">
      <c r="A33" s="191"/>
      <c r="B33" s="52" t="s">
        <v>259</v>
      </c>
      <c r="C33" s="52">
        <v>32</v>
      </c>
      <c r="D33" s="25" t="s">
        <v>26</v>
      </c>
      <c r="E33" s="15" t="s">
        <v>126</v>
      </c>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row>
    <row r="34" spans="1:41" ht="27" customHeight="1">
      <c r="A34" s="185"/>
      <c r="B34" s="50" t="s">
        <v>260</v>
      </c>
      <c r="C34" s="50">
        <v>33</v>
      </c>
      <c r="D34" s="13" t="s">
        <v>27</v>
      </c>
      <c r="E34" s="15" t="s">
        <v>126</v>
      </c>
      <c r="F34" s="16"/>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row>
    <row r="35" spans="1:41" ht="27" customHeight="1">
      <c r="A35" s="192">
        <v>7</v>
      </c>
      <c r="B35" s="53" t="s">
        <v>261</v>
      </c>
      <c r="C35" s="53">
        <v>34</v>
      </c>
      <c r="D35" s="26" t="s">
        <v>28</v>
      </c>
      <c r="E35" s="14" t="s">
        <v>126</v>
      </c>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row>
    <row r="36" spans="1:41" ht="27" customHeight="1">
      <c r="A36" s="193"/>
      <c r="B36" s="54" t="s">
        <v>262</v>
      </c>
      <c r="C36" s="54">
        <v>35</v>
      </c>
      <c r="D36" s="26" t="s">
        <v>29</v>
      </c>
      <c r="E36" s="14" t="s">
        <v>126</v>
      </c>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row>
    <row r="37" spans="1:41" ht="27" customHeight="1">
      <c r="A37" s="193"/>
      <c r="B37" s="54" t="s">
        <v>263</v>
      </c>
      <c r="C37" s="54">
        <v>36</v>
      </c>
      <c r="D37" s="26" t="s">
        <v>30</v>
      </c>
      <c r="E37" s="14" t="s">
        <v>126</v>
      </c>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row>
    <row r="38" spans="1:41" ht="27" customHeight="1">
      <c r="A38" s="193"/>
      <c r="B38" s="54" t="s">
        <v>264</v>
      </c>
      <c r="C38" s="54">
        <v>37</v>
      </c>
      <c r="D38" s="26" t="s">
        <v>31</v>
      </c>
      <c r="E38" s="14" t="s">
        <v>126</v>
      </c>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row>
    <row r="39" spans="1:41" ht="27" customHeight="1">
      <c r="A39" s="194"/>
      <c r="B39" s="55" t="s">
        <v>265</v>
      </c>
      <c r="C39" s="55">
        <v>38</v>
      </c>
      <c r="D39" s="12" t="s">
        <v>34</v>
      </c>
      <c r="E39" s="14" t="s">
        <v>126</v>
      </c>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row>
    <row r="40" spans="1:41" ht="27" customHeight="1">
      <c r="A40" s="184">
        <v>8</v>
      </c>
      <c r="B40" s="49" t="s">
        <v>266</v>
      </c>
      <c r="C40" s="49">
        <v>39</v>
      </c>
      <c r="D40" s="25" t="s">
        <v>32</v>
      </c>
      <c r="E40" s="15" t="s">
        <v>126</v>
      </c>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row>
    <row r="41" spans="1:41" ht="27" customHeight="1">
      <c r="A41" s="185"/>
      <c r="B41" s="50" t="s">
        <v>267</v>
      </c>
      <c r="C41" s="50">
        <v>40</v>
      </c>
      <c r="D41" s="13" t="s">
        <v>33</v>
      </c>
      <c r="E41" s="15" t="s">
        <v>126</v>
      </c>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row>
    <row r="42" spans="4:16" ht="29.25">
      <c r="D42" s="6" t="s">
        <v>10</v>
      </c>
      <c r="E42" s="6"/>
      <c r="F42" s="5"/>
      <c r="G42" s="5"/>
      <c r="H42" s="5"/>
      <c r="I42" s="5"/>
      <c r="J42" s="5"/>
      <c r="K42" s="5"/>
      <c r="L42" s="5"/>
      <c r="M42" s="5"/>
      <c r="N42" s="5"/>
      <c r="O42" s="5"/>
      <c r="P42" s="5"/>
    </row>
    <row r="43" spans="4:16" ht="21" customHeight="1">
      <c r="D43" s="7" t="s">
        <v>11</v>
      </c>
      <c r="E43" s="7"/>
      <c r="F43" s="5"/>
      <c r="G43" s="5"/>
      <c r="H43" s="5"/>
      <c r="I43" s="5"/>
      <c r="J43" s="5"/>
      <c r="K43" s="5"/>
      <c r="L43" s="5"/>
      <c r="M43" s="5"/>
      <c r="N43" s="5"/>
      <c r="O43" s="5"/>
      <c r="P43" s="5"/>
    </row>
    <row r="44" spans="4:16" ht="21" customHeight="1">
      <c r="D44" s="7" t="s">
        <v>12</v>
      </c>
      <c r="E44" s="7"/>
      <c r="F44" s="5"/>
      <c r="G44" s="5"/>
      <c r="H44" s="5"/>
      <c r="I44" s="5"/>
      <c r="J44" s="5"/>
      <c r="K44" s="5"/>
      <c r="L44" s="5"/>
      <c r="M44" s="5"/>
      <c r="N44" s="5"/>
      <c r="O44" s="5"/>
      <c r="P44" s="5"/>
    </row>
    <row r="45" spans="4:16" ht="21" customHeight="1">
      <c r="D45" s="7" t="s">
        <v>13</v>
      </c>
      <c r="E45" s="7"/>
      <c r="F45" s="5"/>
      <c r="G45" s="5"/>
      <c r="H45" s="5"/>
      <c r="I45" s="5"/>
      <c r="J45" s="5"/>
      <c r="K45" s="5"/>
      <c r="L45" s="5"/>
      <c r="M45" s="5"/>
      <c r="N45" s="5"/>
      <c r="O45" s="5"/>
      <c r="P45" s="5"/>
    </row>
    <row r="46" ht="29.25"/>
    <row r="47" ht="29.25"/>
    <row r="48" spans="4:5" ht="29.25">
      <c r="D48" s="4"/>
      <c r="E48" s="4"/>
    </row>
  </sheetData>
  <sheetProtection password="DFCF" sheet="1" scenarios="1"/>
  <mergeCells count="9">
    <mergeCell ref="A40:A41"/>
    <mergeCell ref="A1:E1"/>
    <mergeCell ref="A25:A30"/>
    <mergeCell ref="A31:A34"/>
    <mergeCell ref="A35:A39"/>
    <mergeCell ref="A8:A12"/>
    <mergeCell ref="A13:A18"/>
    <mergeCell ref="A19:A24"/>
    <mergeCell ref="A2:A7"/>
  </mergeCells>
  <conditionalFormatting sqref="F2:AO41">
    <cfRule type="cellIs" priority="1" dxfId="0" operator="equal" stopIfTrue="1">
      <formula>"y"</formula>
    </cfRule>
    <cfRule type="cellIs" priority="2" dxfId="1" operator="equal" stopIfTrue="1">
      <formula>"n"</formula>
    </cfRule>
    <cfRule type="cellIs" priority="3" dxfId="2" operator="equal" stopIfTrue="1">
      <formula>"i"</formula>
    </cfRule>
  </conditionalFormatting>
  <dataValidations count="2">
    <dataValidation type="list" allowBlank="1" showInputMessage="1" showErrorMessage="1" promptTitle="coding" prompt="y - yes (green)&#10;i - insufficient evidence (amber)&#10;n - no (red)" sqref="J24:J41 F2:I41 K2:AO41 J2:J12">
      <formula1>"y,i,n,Y,I,N"</formula1>
    </dataValidation>
    <dataValidation type="list" allowBlank="1" showInputMessage="1" showErrorMessage="1" promptTitle="coding" prompt="y - yes (green)&#10;i - insufficient evidence (amber)&#10;n - no (red)" sqref="J13:J23">
      <formula1>"Y,I,N,y,i,n"</formula1>
    </dataValidation>
  </dataValidations>
  <printOptions/>
  <pageMargins left="0.15748031496062992" right="0.15748031496062992" top="0.984251968503937" bottom="0.984251968503937" header="0.5118110236220472" footer="0.5118110236220472"/>
  <pageSetup horizontalDpi="200" verticalDpi="200" orientation="landscape" r:id="rId3"/>
  <legacyDrawing r:id="rId2"/>
</worksheet>
</file>

<file path=xl/worksheets/sheet6.xml><?xml version="1.0" encoding="utf-8"?>
<worksheet xmlns="http://schemas.openxmlformats.org/spreadsheetml/2006/main" xmlns:r="http://schemas.openxmlformats.org/officeDocument/2006/relationships">
  <sheetPr codeName="Sheet5"/>
  <dimension ref="A1:AO33"/>
  <sheetViews>
    <sheetView workbookViewId="0" topLeftCell="A1">
      <pane xSplit="5" ySplit="1" topLeftCell="F2" activePane="bottomRight" state="frozen"/>
      <selection pane="topLeft" activeCell="A1" sqref="A1"/>
      <selection pane="topRight" activeCell="D1" sqref="D1"/>
      <selection pane="bottomLeft" activeCell="A2" sqref="A2"/>
      <selection pane="bottomRight" activeCell="F14" sqref="F14"/>
    </sheetView>
  </sheetViews>
  <sheetFormatPr defaultColWidth="9.140625" defaultRowHeight="12.75"/>
  <cols>
    <col min="1" max="1" width="6.421875" style="2" customWidth="1"/>
    <col min="2" max="2" width="6.421875" style="2" hidden="1" customWidth="1"/>
    <col min="3" max="3" width="8.7109375" style="2" hidden="1" customWidth="1"/>
    <col min="4" max="4" width="35.28125" style="1" customWidth="1"/>
    <col min="5" max="5" width="2.140625" style="1" customWidth="1"/>
    <col min="6" max="41" width="3.28125" style="0" customWidth="1"/>
  </cols>
  <sheetData>
    <row r="1" spans="1:41" ht="69.75" customHeight="1">
      <c r="A1" s="186" t="s">
        <v>15</v>
      </c>
      <c r="B1" s="187"/>
      <c r="C1" s="187"/>
      <c r="D1" s="188"/>
      <c r="E1" s="189"/>
      <c r="F1" s="34" t="str">
        <f>CONCATENATE(Index!$B3," ",Index!$C3)</f>
        <v>Ruth Yardley</v>
      </c>
      <c r="G1" s="34" t="str">
        <f>CONCATENATE(Index!$B4," ",Index!$C4)</f>
        <v>Lisa Jones</v>
      </c>
      <c r="H1" s="34" t="str">
        <f>CONCATENATE(Index!$B5," ",Index!$C5)</f>
        <v>John Sampson</v>
      </c>
      <c r="I1" s="34" t="str">
        <f>CONCATENATE(Index!$B6," ",Index!$C6)</f>
        <v>David Stanbury</v>
      </c>
      <c r="J1" s="34" t="str">
        <f>CONCATENATE(Index!$B7," ",Index!$C7)</f>
        <v> </v>
      </c>
      <c r="K1" s="34" t="str">
        <f>CONCATENATE(Index!$B8," ",Index!$C8)</f>
        <v> </v>
      </c>
      <c r="L1" s="34" t="str">
        <f>CONCATENATE(Index!$B9," ",Index!$C9)</f>
        <v> </v>
      </c>
      <c r="M1" s="34" t="str">
        <f>CONCATENATE(Index!$B10," ",Index!$C10)</f>
        <v> </v>
      </c>
      <c r="N1" s="34" t="str">
        <f>CONCATENATE(Index!$B11," ",Index!$C11)</f>
        <v> </v>
      </c>
      <c r="O1" s="34" t="str">
        <f>CONCATENATE(Index!$B12," ",Index!$C12)</f>
        <v> </v>
      </c>
      <c r="P1" s="34" t="str">
        <f>CONCATENATE(Index!$B13," ",Index!$C13)</f>
        <v> </v>
      </c>
      <c r="Q1" s="34" t="str">
        <f>CONCATENATE(Index!$B14," ",Index!$C14)</f>
        <v> </v>
      </c>
      <c r="R1" s="34" t="str">
        <f>CONCATENATE(Index!$B15," ",Index!$C15)</f>
        <v> </v>
      </c>
      <c r="S1" s="34" t="str">
        <f>CONCATENATE(Index!$B16," ",Index!$C16)</f>
        <v> </v>
      </c>
      <c r="T1" s="34" t="str">
        <f>CONCATENATE(Index!$B17," ",Index!$C17)</f>
        <v> </v>
      </c>
      <c r="U1" s="34" t="str">
        <f>CONCATENATE(Index!$B18," ",Index!$C18)</f>
        <v> </v>
      </c>
      <c r="V1" s="34" t="str">
        <f>CONCATENATE(Index!$B19," ",Index!$C19)</f>
        <v> </v>
      </c>
      <c r="W1" s="34" t="str">
        <f>CONCATENATE(Index!$B20," ",Index!$C20)</f>
        <v> </v>
      </c>
      <c r="X1" s="34" t="str">
        <f>CONCATENATE(Index!$B21," ",Index!$C21)</f>
        <v> </v>
      </c>
      <c r="Y1" s="34" t="str">
        <f>CONCATENATE(Index!$B22," ",Index!$C22)</f>
        <v> </v>
      </c>
      <c r="Z1" s="34" t="str">
        <f>CONCATENATE(Index!$B23," ",Index!$C23)</f>
        <v> </v>
      </c>
      <c r="AA1" s="34" t="str">
        <f>CONCATENATE(Index!$B24," ",Index!$C24)</f>
        <v> </v>
      </c>
      <c r="AB1" s="34" t="str">
        <f>CONCATENATE(Index!$B25," ",Index!$C25)</f>
        <v> </v>
      </c>
      <c r="AC1" s="34" t="str">
        <f>CONCATENATE(Index!$B26," ",Index!$C26)</f>
        <v> </v>
      </c>
      <c r="AD1" s="34" t="str">
        <f>CONCATENATE(Index!$B27," ",Index!$C27)</f>
        <v> </v>
      </c>
      <c r="AE1" s="34" t="str">
        <f>CONCATENATE(Index!$B28," ",Index!$C28)</f>
        <v> </v>
      </c>
      <c r="AF1" s="34" t="str">
        <f>CONCATENATE(Index!$B29," ",Index!$C29)</f>
        <v> </v>
      </c>
      <c r="AG1" s="34" t="str">
        <f>CONCATENATE(Index!$B30," ",Index!$C30)</f>
        <v> </v>
      </c>
      <c r="AH1" s="34" t="str">
        <f>CONCATENATE(Index!$B31," ",Index!$C31)</f>
        <v> </v>
      </c>
      <c r="AI1" s="34" t="str">
        <f>CONCATENATE(Index!$B32," ",Index!$C32)</f>
        <v> </v>
      </c>
      <c r="AJ1" s="34" t="str">
        <f>CONCATENATE(Index!$B33," ",Index!$C33)</f>
        <v> </v>
      </c>
      <c r="AK1" s="34" t="str">
        <f>CONCATENATE(Index!$B34," ",Index!$C34)</f>
        <v> </v>
      </c>
      <c r="AL1" s="34" t="str">
        <f>CONCATENATE(Index!$B35," ",Index!$C35)</f>
        <v> </v>
      </c>
      <c r="AM1" s="34" t="str">
        <f>CONCATENATE(Index!$B36," ",Index!$C36)</f>
        <v> </v>
      </c>
      <c r="AN1" s="34" t="str">
        <f>CONCATENATE(Index!$B37," ",Index!$C37)</f>
        <v> </v>
      </c>
      <c r="AO1" s="34" t="str">
        <f>CONCATENATE(Index!$B38," ",Index!$C38)</f>
        <v> </v>
      </c>
    </row>
    <row r="2" spans="1:41" ht="27" customHeight="1">
      <c r="A2" s="3">
        <v>2</v>
      </c>
      <c r="B2" s="3" t="s">
        <v>234</v>
      </c>
      <c r="C2" s="3">
        <v>1</v>
      </c>
      <c r="D2" s="25" t="s">
        <v>35</v>
      </c>
      <c r="E2" s="15" t="s">
        <v>126</v>
      </c>
      <c r="F2" s="10" t="s">
        <v>394</v>
      </c>
      <c r="G2" s="10" t="s">
        <v>394</v>
      </c>
      <c r="H2" s="10" t="s">
        <v>394</v>
      </c>
      <c r="I2" s="10" t="s">
        <v>394</v>
      </c>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row>
    <row r="3" spans="1:41" ht="27" customHeight="1">
      <c r="A3" s="192">
        <v>3</v>
      </c>
      <c r="B3" s="53" t="s">
        <v>239</v>
      </c>
      <c r="C3" s="53">
        <v>2</v>
      </c>
      <c r="D3" s="26" t="s">
        <v>163</v>
      </c>
      <c r="E3" s="14" t="s">
        <v>126</v>
      </c>
      <c r="F3" s="10" t="s">
        <v>394</v>
      </c>
      <c r="G3" s="10" t="s">
        <v>394</v>
      </c>
      <c r="H3" s="10" t="s">
        <v>394</v>
      </c>
      <c r="I3" s="10" t="s">
        <v>394</v>
      </c>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row>
    <row r="4" spans="1:41" ht="27" customHeight="1">
      <c r="A4" s="193"/>
      <c r="B4" s="54" t="s">
        <v>240</v>
      </c>
      <c r="C4" s="54">
        <v>3</v>
      </c>
      <c r="D4" s="26" t="s">
        <v>164</v>
      </c>
      <c r="E4" s="14" t="s">
        <v>126</v>
      </c>
      <c r="F4" s="10" t="s">
        <v>394</v>
      </c>
      <c r="G4" s="10" t="s">
        <v>394</v>
      </c>
      <c r="H4" s="10" t="s">
        <v>394</v>
      </c>
      <c r="I4" s="10" t="s">
        <v>394</v>
      </c>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row>
    <row r="5" spans="1:41" ht="27" customHeight="1">
      <c r="A5" s="195">
        <v>4</v>
      </c>
      <c r="B5" s="3" t="s">
        <v>245</v>
      </c>
      <c r="C5" s="3">
        <v>4</v>
      </c>
      <c r="D5" s="25" t="s">
        <v>186</v>
      </c>
      <c r="E5" s="15" t="s">
        <v>126</v>
      </c>
      <c r="F5" s="10" t="s">
        <v>394</v>
      </c>
      <c r="G5" s="10" t="s">
        <v>394</v>
      </c>
      <c r="H5" s="10" t="s">
        <v>395</v>
      </c>
      <c r="I5" s="10" t="s">
        <v>395</v>
      </c>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row>
    <row r="6" spans="1:41" ht="27" customHeight="1">
      <c r="A6" s="195"/>
      <c r="B6" s="3" t="s">
        <v>246</v>
      </c>
      <c r="C6" s="3">
        <v>5</v>
      </c>
      <c r="D6" s="25" t="s">
        <v>36</v>
      </c>
      <c r="E6" s="15" t="s">
        <v>126</v>
      </c>
      <c r="F6" s="10" t="s">
        <v>394</v>
      </c>
      <c r="G6" s="10" t="s">
        <v>394</v>
      </c>
      <c r="H6" s="10" t="s">
        <v>396</v>
      </c>
      <c r="I6" s="10" t="s">
        <v>394</v>
      </c>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row>
    <row r="7" spans="1:41" ht="27" customHeight="1">
      <c r="A7" s="190">
        <v>5</v>
      </c>
      <c r="B7" s="51" t="s">
        <v>251</v>
      </c>
      <c r="C7" s="51">
        <v>6</v>
      </c>
      <c r="D7" s="26" t="s">
        <v>210</v>
      </c>
      <c r="E7" s="14" t="s">
        <v>126</v>
      </c>
      <c r="F7" s="10" t="s">
        <v>394</v>
      </c>
      <c r="G7" s="10" t="s">
        <v>394</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row>
    <row r="8" spans="1:41" ht="27" customHeight="1">
      <c r="A8" s="190"/>
      <c r="B8" s="51" t="s">
        <v>252</v>
      </c>
      <c r="C8" s="51">
        <v>7</v>
      </c>
      <c r="D8" s="26" t="s">
        <v>37</v>
      </c>
      <c r="E8" s="14" t="s">
        <v>126</v>
      </c>
      <c r="F8" s="10" t="s">
        <v>394</v>
      </c>
      <c r="G8" s="10" t="s">
        <v>394</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row>
    <row r="9" spans="1:41" ht="27" customHeight="1">
      <c r="A9" s="184">
        <v>6</v>
      </c>
      <c r="B9" s="49" t="s">
        <v>257</v>
      </c>
      <c r="C9" s="49">
        <v>8</v>
      </c>
      <c r="D9" s="25" t="s">
        <v>54</v>
      </c>
      <c r="E9" s="15" t="s">
        <v>126</v>
      </c>
      <c r="F9" s="10" t="s">
        <v>394</v>
      </c>
      <c r="G9" s="10" t="s">
        <v>394</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row>
    <row r="10" spans="1:41" ht="27" customHeight="1">
      <c r="A10" s="191"/>
      <c r="B10" s="52" t="s">
        <v>258</v>
      </c>
      <c r="C10" s="52">
        <v>9</v>
      </c>
      <c r="D10" s="25" t="s">
        <v>38</v>
      </c>
      <c r="E10" s="15" t="s">
        <v>126</v>
      </c>
      <c r="F10" s="10" t="s">
        <v>394</v>
      </c>
      <c r="G10" s="10" t="s">
        <v>394</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row>
    <row r="11" spans="1:41" ht="27" customHeight="1">
      <c r="A11" s="191"/>
      <c r="B11" s="52" t="s">
        <v>259</v>
      </c>
      <c r="C11" s="52">
        <v>10</v>
      </c>
      <c r="D11" s="25" t="s">
        <v>39</v>
      </c>
      <c r="E11" s="15" t="s">
        <v>126</v>
      </c>
      <c r="F11" s="10" t="s">
        <v>394</v>
      </c>
      <c r="G11" s="10" t="s">
        <v>394</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row>
    <row r="12" spans="1:41" ht="27" customHeight="1">
      <c r="A12" s="191"/>
      <c r="B12" s="52" t="s">
        <v>260</v>
      </c>
      <c r="C12" s="52">
        <v>11</v>
      </c>
      <c r="D12" s="25" t="s">
        <v>55</v>
      </c>
      <c r="E12" s="15" t="s">
        <v>126</v>
      </c>
      <c r="F12" s="10" t="s">
        <v>394</v>
      </c>
      <c r="G12" s="10" t="s">
        <v>394</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row>
    <row r="13" spans="1:41" ht="27" customHeight="1">
      <c r="A13" s="198"/>
      <c r="B13" s="52" t="s">
        <v>270</v>
      </c>
      <c r="C13" s="52">
        <v>12</v>
      </c>
      <c r="D13" s="25" t="s">
        <v>40</v>
      </c>
      <c r="E13" s="15" t="s">
        <v>126</v>
      </c>
      <c r="F13" s="10" t="s">
        <v>394</v>
      </c>
      <c r="G13" s="10" t="s">
        <v>395</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row>
    <row r="14" spans="1:41" ht="27" customHeight="1">
      <c r="A14" s="192">
        <v>7</v>
      </c>
      <c r="B14" s="53" t="s">
        <v>261</v>
      </c>
      <c r="C14" s="53">
        <v>13</v>
      </c>
      <c r="D14" s="26" t="s">
        <v>45</v>
      </c>
      <c r="E14" s="14" t="s">
        <v>126</v>
      </c>
      <c r="F14" s="10" t="s">
        <v>394</v>
      </c>
      <c r="G14" s="10" t="s">
        <v>394</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row>
    <row r="15" spans="1:41" ht="27" customHeight="1">
      <c r="A15" s="193"/>
      <c r="B15" s="54" t="s">
        <v>262</v>
      </c>
      <c r="C15" s="54">
        <v>14</v>
      </c>
      <c r="D15" s="26" t="s">
        <v>41</v>
      </c>
      <c r="E15" s="14" t="s">
        <v>126</v>
      </c>
      <c r="F15" s="10" t="s">
        <v>394</v>
      </c>
      <c r="G15" s="10" t="s">
        <v>394</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row>
    <row r="16" spans="1:41" ht="27" customHeight="1">
      <c r="A16" s="193"/>
      <c r="B16" s="54" t="s">
        <v>263</v>
      </c>
      <c r="C16" s="54">
        <v>15</v>
      </c>
      <c r="D16" s="26" t="s">
        <v>42</v>
      </c>
      <c r="E16" s="14" t="s">
        <v>126</v>
      </c>
      <c r="F16" s="10" t="s">
        <v>394</v>
      </c>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row>
    <row r="17" spans="1:41" ht="27" customHeight="1">
      <c r="A17" s="193"/>
      <c r="B17" s="54" t="s">
        <v>264</v>
      </c>
      <c r="C17" s="54">
        <v>16</v>
      </c>
      <c r="D17" s="26" t="s">
        <v>43</v>
      </c>
      <c r="E17" s="14" t="s">
        <v>126</v>
      </c>
      <c r="F17" s="10" t="s">
        <v>397</v>
      </c>
      <c r="G17" s="10" t="s">
        <v>397</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row>
    <row r="18" spans="1:41" ht="27" customHeight="1">
      <c r="A18" s="193"/>
      <c r="B18" s="54" t="s">
        <v>265</v>
      </c>
      <c r="C18" s="54">
        <v>17</v>
      </c>
      <c r="D18" s="26" t="s">
        <v>44</v>
      </c>
      <c r="E18" s="14" t="s">
        <v>126</v>
      </c>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row>
    <row r="19" spans="1:41" ht="27" customHeight="1">
      <c r="A19" s="197"/>
      <c r="B19" s="54" t="s">
        <v>271</v>
      </c>
      <c r="C19" s="54">
        <v>18</v>
      </c>
      <c r="D19" s="26" t="s">
        <v>46</v>
      </c>
      <c r="E19" s="14" t="s">
        <v>126</v>
      </c>
      <c r="F19" s="10" t="s">
        <v>394</v>
      </c>
      <c r="G19" s="10" t="s">
        <v>395</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row>
    <row r="20" spans="1:41" ht="27" customHeight="1">
      <c r="A20" s="184">
        <v>8</v>
      </c>
      <c r="B20" s="49" t="s">
        <v>266</v>
      </c>
      <c r="C20" s="49">
        <v>19</v>
      </c>
      <c r="D20" s="25" t="s">
        <v>47</v>
      </c>
      <c r="E20" s="15" t="s">
        <v>126</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row>
    <row r="21" spans="1:41" ht="27" customHeight="1">
      <c r="A21" s="191"/>
      <c r="B21" s="49" t="s">
        <v>267</v>
      </c>
      <c r="C21" s="49">
        <v>20</v>
      </c>
      <c r="D21" s="25" t="s">
        <v>48</v>
      </c>
      <c r="E21" s="15" t="s">
        <v>126</v>
      </c>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row>
    <row r="22" spans="1:41" ht="27" customHeight="1">
      <c r="A22" s="191"/>
      <c r="B22" s="49" t="s">
        <v>272</v>
      </c>
      <c r="C22" s="49">
        <v>21</v>
      </c>
      <c r="D22" s="25" t="s">
        <v>49</v>
      </c>
      <c r="E22" s="15" t="s">
        <v>126</v>
      </c>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row>
    <row r="23" spans="1:41" ht="27" customHeight="1">
      <c r="A23" s="191"/>
      <c r="B23" s="49" t="s">
        <v>273</v>
      </c>
      <c r="C23" s="49">
        <v>22</v>
      </c>
      <c r="D23" s="25" t="s">
        <v>50</v>
      </c>
      <c r="E23" s="15" t="s">
        <v>126</v>
      </c>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row>
    <row r="24" spans="1:41" ht="27" customHeight="1">
      <c r="A24" s="191"/>
      <c r="B24" s="49" t="s">
        <v>274</v>
      </c>
      <c r="C24" s="49">
        <v>23</v>
      </c>
      <c r="D24" s="25" t="s">
        <v>51</v>
      </c>
      <c r="E24" s="15" t="s">
        <v>126</v>
      </c>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row>
    <row r="25" spans="1:41" ht="27" customHeight="1">
      <c r="A25" s="191"/>
      <c r="B25" s="49" t="s">
        <v>275</v>
      </c>
      <c r="C25" s="49">
        <v>24</v>
      </c>
      <c r="D25" s="25" t="s">
        <v>52</v>
      </c>
      <c r="E25" s="15" t="s">
        <v>126</v>
      </c>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row>
    <row r="26" spans="1:41" ht="27" customHeight="1">
      <c r="A26" s="197"/>
      <c r="B26" s="49" t="s">
        <v>276</v>
      </c>
      <c r="C26" s="49">
        <v>25</v>
      </c>
      <c r="D26" s="25" t="s">
        <v>53</v>
      </c>
      <c r="E26" s="15" t="s">
        <v>126</v>
      </c>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row>
    <row r="27" spans="4:16" ht="29.25">
      <c r="D27" s="6" t="s">
        <v>10</v>
      </c>
      <c r="E27" s="6"/>
      <c r="F27" s="5"/>
      <c r="G27" s="5"/>
      <c r="H27" s="5"/>
      <c r="I27" s="5"/>
      <c r="J27" s="5"/>
      <c r="K27" s="5"/>
      <c r="L27" s="5"/>
      <c r="M27" s="5"/>
      <c r="N27" s="5"/>
      <c r="O27" s="5"/>
      <c r="P27" s="5"/>
    </row>
    <row r="28" spans="4:16" ht="21" customHeight="1">
      <c r="D28" s="7" t="s">
        <v>11</v>
      </c>
      <c r="E28" s="7"/>
      <c r="F28" s="5"/>
      <c r="G28" s="5"/>
      <c r="H28" s="5"/>
      <c r="I28" s="5"/>
      <c r="J28" s="5"/>
      <c r="K28" s="5"/>
      <c r="L28" s="5"/>
      <c r="M28" s="5"/>
      <c r="N28" s="5"/>
      <c r="O28" s="5"/>
      <c r="P28" s="5"/>
    </row>
    <row r="29" spans="4:16" ht="21" customHeight="1">
      <c r="D29" s="7" t="s">
        <v>12</v>
      </c>
      <c r="E29" s="7"/>
      <c r="F29" s="5"/>
      <c r="G29" s="5"/>
      <c r="H29" s="5"/>
      <c r="I29" s="5"/>
      <c r="J29" s="5"/>
      <c r="K29" s="5"/>
      <c r="L29" s="5"/>
      <c r="M29" s="5"/>
      <c r="N29" s="5"/>
      <c r="O29" s="5"/>
      <c r="P29" s="5"/>
    </row>
    <row r="30" spans="4:16" ht="21" customHeight="1">
      <c r="D30" s="7" t="s">
        <v>13</v>
      </c>
      <c r="E30" s="7"/>
      <c r="F30" s="5"/>
      <c r="G30" s="5"/>
      <c r="H30" s="5"/>
      <c r="I30" s="5"/>
      <c r="J30" s="5"/>
      <c r="K30" s="5"/>
      <c r="L30" s="5"/>
      <c r="M30" s="5"/>
      <c r="N30" s="5"/>
      <c r="O30" s="5"/>
      <c r="P30" s="5"/>
    </row>
    <row r="31" ht="29.25"/>
    <row r="32" ht="29.25"/>
    <row r="33" spans="4:5" ht="29.25">
      <c r="D33" s="4"/>
      <c r="E33" s="4"/>
    </row>
  </sheetData>
  <sheetProtection password="DFCF" sheet="1" scenarios="1"/>
  <mergeCells count="7">
    <mergeCell ref="A1:E1"/>
    <mergeCell ref="A14:A19"/>
    <mergeCell ref="A20:A26"/>
    <mergeCell ref="A7:A8"/>
    <mergeCell ref="A3:A4"/>
    <mergeCell ref="A5:A6"/>
    <mergeCell ref="A9:A13"/>
  </mergeCells>
  <conditionalFormatting sqref="F2:AO26">
    <cfRule type="cellIs" priority="1" dxfId="0" operator="equal" stopIfTrue="1">
      <formula>"y"</formula>
    </cfRule>
    <cfRule type="cellIs" priority="2" dxfId="1" operator="equal" stopIfTrue="1">
      <formula>"n"</formula>
    </cfRule>
    <cfRule type="cellIs" priority="3" dxfId="2" operator="equal" stopIfTrue="1">
      <formula>"i"</formula>
    </cfRule>
  </conditionalFormatting>
  <dataValidations count="2">
    <dataValidation type="list" allowBlank="1" showInputMessage="1" showErrorMessage="1" promptTitle="coding" prompt="y - yes (green)&#10;i - insufficient evidence (amber)&#10;n - no (red)" sqref="F2:I26 K2:AO26 J16:J26 J2">
      <formula1>"y,i,n,Y,I,N"</formula1>
    </dataValidation>
    <dataValidation type="list" allowBlank="1" showInputMessage="1" showErrorMessage="1" promptTitle="coding" prompt="y - yes (green)&#10;i - insufficient evidence (amber)&#10;n - no (red)" sqref="J3:J15">
      <formula1>"Y,I,N,y,i,n"</formula1>
    </dataValidation>
  </dataValidations>
  <printOptions/>
  <pageMargins left="0.15748031496062992" right="0.15748031496062992" top="0.984251968503937" bottom="0.984251968503937" header="0.5118110236220472" footer="0.5118110236220472"/>
  <pageSetup horizontalDpi="200" verticalDpi="200" orientation="landscape" r:id="rId3"/>
  <legacyDrawing r:id="rId2"/>
</worksheet>
</file>

<file path=xl/worksheets/sheet7.xml><?xml version="1.0" encoding="utf-8"?>
<worksheet xmlns="http://schemas.openxmlformats.org/spreadsheetml/2006/main" xmlns:r="http://schemas.openxmlformats.org/officeDocument/2006/relationships">
  <sheetPr codeName="Sheet6"/>
  <dimension ref="A1:AO56"/>
  <sheetViews>
    <sheetView workbookViewId="0" topLeftCell="A1">
      <pane xSplit="5" ySplit="1" topLeftCell="F2" activePane="bottomRight" state="frozen"/>
      <selection pane="topLeft" activeCell="A1" sqref="A1"/>
      <selection pane="topRight" activeCell="D1" sqref="D1"/>
      <selection pane="bottomLeft" activeCell="A2" sqref="A2"/>
      <selection pane="bottomRight" activeCell="F41" sqref="F41"/>
    </sheetView>
  </sheetViews>
  <sheetFormatPr defaultColWidth="9.140625" defaultRowHeight="12.75"/>
  <cols>
    <col min="1" max="1" width="6.421875" style="2" customWidth="1"/>
    <col min="2" max="2" width="9.8515625" style="2" hidden="1" customWidth="1"/>
    <col min="3" max="3" width="8.7109375" style="2" hidden="1" customWidth="1"/>
    <col min="4" max="4" width="35.28125" style="1" customWidth="1"/>
    <col min="5" max="5" width="2.140625" style="1" customWidth="1"/>
    <col min="6" max="41" width="3.28125" style="0" customWidth="1"/>
  </cols>
  <sheetData>
    <row r="1" spans="1:41" ht="69.75" customHeight="1">
      <c r="A1" s="186" t="s">
        <v>17</v>
      </c>
      <c r="B1" s="187"/>
      <c r="C1" s="187"/>
      <c r="D1" s="188"/>
      <c r="E1" s="199"/>
      <c r="F1" s="33" t="str">
        <f>CONCATENATE(Index!$B3," ",Index!$C3)</f>
        <v>Ruth Yardley</v>
      </c>
      <c r="G1" s="34" t="str">
        <f>CONCATENATE(Index!$B4," ",Index!$C4)</f>
        <v>Lisa Jones</v>
      </c>
      <c r="H1" s="34" t="str">
        <f>CONCATENATE(Index!$B5," ",Index!$C5)</f>
        <v>John Sampson</v>
      </c>
      <c r="I1" s="34" t="str">
        <f>CONCATENATE(Index!$B6," ",Index!$C6)</f>
        <v>David Stanbury</v>
      </c>
      <c r="J1" s="34" t="str">
        <f>CONCATENATE(Index!$B7," ",Index!$C7)</f>
        <v> </v>
      </c>
      <c r="K1" s="34" t="str">
        <f>CONCATENATE(Index!$B8," ",Index!$C8)</f>
        <v> </v>
      </c>
      <c r="L1" s="34" t="str">
        <f>CONCATENATE(Index!$B9," ",Index!$C9)</f>
        <v> </v>
      </c>
      <c r="M1" s="34" t="str">
        <f>CONCATENATE(Index!$B10," ",Index!$C10)</f>
        <v> </v>
      </c>
      <c r="N1" s="34" t="str">
        <f>CONCATENATE(Index!$B11," ",Index!$C11)</f>
        <v> </v>
      </c>
      <c r="O1" s="34" t="str">
        <f>CONCATENATE(Index!$B12," ",Index!$C12)</f>
        <v> </v>
      </c>
      <c r="P1" s="34" t="str">
        <f>CONCATENATE(Index!$B13," ",Index!$C13)</f>
        <v> </v>
      </c>
      <c r="Q1" s="34" t="str">
        <f>CONCATENATE(Index!$B14," ",Index!$C14)</f>
        <v> </v>
      </c>
      <c r="R1" s="34" t="str">
        <f>CONCATENATE(Index!$B15," ",Index!$C15)</f>
        <v> </v>
      </c>
      <c r="S1" s="34" t="str">
        <f>CONCATENATE(Index!$B16," ",Index!$C16)</f>
        <v> </v>
      </c>
      <c r="T1" s="34" t="str">
        <f>CONCATENATE(Index!$B17," ",Index!$C17)</f>
        <v> </v>
      </c>
      <c r="U1" s="34" t="str">
        <f>CONCATENATE(Index!$B18," ",Index!$C18)</f>
        <v> </v>
      </c>
      <c r="V1" s="34" t="str">
        <f>CONCATENATE(Index!$B19," ",Index!$C19)</f>
        <v> </v>
      </c>
      <c r="W1" s="34" t="str">
        <f>CONCATENATE(Index!$B20," ",Index!$C20)</f>
        <v> </v>
      </c>
      <c r="X1" s="34" t="str">
        <f>CONCATENATE(Index!$B21," ",Index!$C21)</f>
        <v> </v>
      </c>
      <c r="Y1" s="34" t="str">
        <f>CONCATENATE(Index!$B22," ",Index!$C22)</f>
        <v> </v>
      </c>
      <c r="Z1" s="34" t="str">
        <f>CONCATENATE(Index!$B23," ",Index!$C23)</f>
        <v> </v>
      </c>
      <c r="AA1" s="34" t="str">
        <f>CONCATENATE(Index!$B24," ",Index!$C24)</f>
        <v> </v>
      </c>
      <c r="AB1" s="34" t="str">
        <f>CONCATENATE(Index!$B25," ",Index!$C25)</f>
        <v> </v>
      </c>
      <c r="AC1" s="34" t="str">
        <f>CONCATENATE(Index!$B26," ",Index!$C26)</f>
        <v> </v>
      </c>
      <c r="AD1" s="34" t="str">
        <f>CONCATENATE(Index!$B27," ",Index!$C27)</f>
        <v> </v>
      </c>
      <c r="AE1" s="34" t="str">
        <f>CONCATENATE(Index!$B28," ",Index!$C28)</f>
        <v> </v>
      </c>
      <c r="AF1" s="34" t="str">
        <f>CONCATENATE(Index!$B29," ",Index!$C29)</f>
        <v> </v>
      </c>
      <c r="AG1" s="34" t="str">
        <f>CONCATENATE(Index!$B30," ",Index!$C30)</f>
        <v> </v>
      </c>
      <c r="AH1" s="34" t="str">
        <f>CONCATENATE(Index!$B31," ",Index!$C31)</f>
        <v> </v>
      </c>
      <c r="AI1" s="34" t="str">
        <f>CONCATENATE(Index!$B32," ",Index!$C32)</f>
        <v> </v>
      </c>
      <c r="AJ1" s="34" t="str">
        <f>CONCATENATE(Index!$B33," ",Index!$C33)</f>
        <v> </v>
      </c>
      <c r="AK1" s="34" t="str">
        <f>CONCATENATE(Index!$B34," ",Index!$C34)</f>
        <v> </v>
      </c>
      <c r="AL1" s="34" t="str">
        <f>CONCATENATE(Index!$B35," ",Index!$C35)</f>
        <v> </v>
      </c>
      <c r="AM1" s="34" t="str">
        <f>CONCATENATE(Index!$B36," ",Index!$C36)</f>
        <v> </v>
      </c>
      <c r="AN1" s="34" t="str">
        <f>CONCATENATE(Index!$B37," ",Index!$C37)</f>
        <v> </v>
      </c>
      <c r="AO1" s="34" t="str">
        <f>CONCATENATE(Index!$B38," ",Index!$C38)</f>
        <v> </v>
      </c>
    </row>
    <row r="2" spans="1:41" ht="27" customHeight="1">
      <c r="A2" s="196">
        <v>1</v>
      </c>
      <c r="B2" s="58" t="s">
        <v>233</v>
      </c>
      <c r="C2" s="58">
        <v>1</v>
      </c>
      <c r="D2" s="27" t="s">
        <v>338</v>
      </c>
      <c r="E2" s="14" t="s">
        <v>126</v>
      </c>
      <c r="F2" s="10" t="s">
        <v>394</v>
      </c>
      <c r="G2" s="10" t="s">
        <v>394</v>
      </c>
      <c r="H2" s="10" t="s">
        <v>394</v>
      </c>
      <c r="I2" s="10" t="s">
        <v>394</v>
      </c>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row>
    <row r="3" spans="1:41" ht="27" customHeight="1">
      <c r="A3" s="196"/>
      <c r="B3" s="58" t="s">
        <v>268</v>
      </c>
      <c r="C3" s="58">
        <v>2</v>
      </c>
      <c r="D3" s="27" t="s">
        <v>339</v>
      </c>
      <c r="E3" s="14" t="s">
        <v>126</v>
      </c>
      <c r="F3" s="10" t="s">
        <v>394</v>
      </c>
      <c r="G3" s="10" t="s">
        <v>394</v>
      </c>
      <c r="H3" s="10" t="s">
        <v>394</v>
      </c>
      <c r="I3" s="10" t="s">
        <v>394</v>
      </c>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row>
    <row r="4" spans="1:41" ht="27" customHeight="1">
      <c r="A4" s="196"/>
      <c r="B4" s="58" t="s">
        <v>269</v>
      </c>
      <c r="C4" s="58">
        <v>3</v>
      </c>
      <c r="D4" s="27" t="s">
        <v>340</v>
      </c>
      <c r="E4" s="14" t="s">
        <v>126</v>
      </c>
      <c r="F4" s="10" t="s">
        <v>394</v>
      </c>
      <c r="G4" s="10" t="s">
        <v>394</v>
      </c>
      <c r="H4" s="10" t="s">
        <v>394</v>
      </c>
      <c r="I4" s="10" t="s">
        <v>394</v>
      </c>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row>
    <row r="5" spans="1:41" ht="27" customHeight="1">
      <c r="A5" s="196"/>
      <c r="B5" s="58" t="s">
        <v>365</v>
      </c>
      <c r="C5" s="58">
        <v>4</v>
      </c>
      <c r="D5" s="27" t="s">
        <v>125</v>
      </c>
      <c r="E5" s="14" t="s">
        <v>126</v>
      </c>
      <c r="F5" s="10" t="s">
        <v>394</v>
      </c>
      <c r="G5" s="10" t="s">
        <v>394</v>
      </c>
      <c r="H5" s="10" t="s">
        <v>394</v>
      </c>
      <c r="I5" s="10" t="s">
        <v>394</v>
      </c>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row>
    <row r="6" spans="1:41" ht="27" customHeight="1">
      <c r="A6" s="195">
        <v>2</v>
      </c>
      <c r="B6" s="3" t="s">
        <v>234</v>
      </c>
      <c r="C6" s="3">
        <v>5</v>
      </c>
      <c r="D6" s="13" t="s">
        <v>73</v>
      </c>
      <c r="E6" s="15" t="s">
        <v>126</v>
      </c>
      <c r="F6" s="10" t="s">
        <v>394</v>
      </c>
      <c r="G6" s="10" t="s">
        <v>394</v>
      </c>
      <c r="H6" s="10" t="s">
        <v>394</v>
      </c>
      <c r="I6" s="10" t="s">
        <v>394</v>
      </c>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row>
    <row r="7" spans="1:41" ht="27" customHeight="1">
      <c r="A7" s="195"/>
      <c r="B7" s="3" t="s">
        <v>235</v>
      </c>
      <c r="C7" s="3">
        <v>6</v>
      </c>
      <c r="D7" s="13" t="s">
        <v>144</v>
      </c>
      <c r="E7" s="15" t="s">
        <v>126</v>
      </c>
      <c r="F7" s="10" t="s">
        <v>394</v>
      </c>
      <c r="G7" s="10" t="s">
        <v>394</v>
      </c>
      <c r="H7" s="10" t="s">
        <v>394</v>
      </c>
      <c r="I7" s="10" t="s">
        <v>394</v>
      </c>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row>
    <row r="8" spans="1:41" ht="27" customHeight="1">
      <c r="A8" s="195"/>
      <c r="B8" s="3" t="s">
        <v>236</v>
      </c>
      <c r="C8" s="3">
        <v>7</v>
      </c>
      <c r="D8" s="13" t="s">
        <v>145</v>
      </c>
      <c r="E8" s="15" t="s">
        <v>126</v>
      </c>
      <c r="F8" s="10" t="s">
        <v>394</v>
      </c>
      <c r="G8" s="10" t="s">
        <v>394</v>
      </c>
      <c r="H8" s="10" t="s">
        <v>394</v>
      </c>
      <c r="I8" s="10" t="s">
        <v>394</v>
      </c>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row>
    <row r="9" spans="1:41" ht="27" customHeight="1">
      <c r="A9" s="195"/>
      <c r="B9" s="3" t="s">
        <v>237</v>
      </c>
      <c r="C9" s="3">
        <v>8</v>
      </c>
      <c r="D9" s="13" t="s">
        <v>146</v>
      </c>
      <c r="E9" s="15" t="s">
        <v>126</v>
      </c>
      <c r="F9" s="10" t="s">
        <v>394</v>
      </c>
      <c r="G9" s="10" t="s">
        <v>394</v>
      </c>
      <c r="H9" s="10" t="s">
        <v>394</v>
      </c>
      <c r="I9" s="10" t="s">
        <v>394</v>
      </c>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row>
    <row r="10" spans="1:41" ht="27" customHeight="1">
      <c r="A10" s="195"/>
      <c r="B10" s="3" t="s">
        <v>238</v>
      </c>
      <c r="C10" s="3">
        <v>9</v>
      </c>
      <c r="D10" s="13" t="s">
        <v>147</v>
      </c>
      <c r="E10" s="15" t="s">
        <v>126</v>
      </c>
      <c r="F10" s="10" t="s">
        <v>394</v>
      </c>
      <c r="G10" s="10" t="s">
        <v>394</v>
      </c>
      <c r="H10" s="10" t="s">
        <v>394</v>
      </c>
      <c r="I10" s="10" t="s">
        <v>394</v>
      </c>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row>
    <row r="11" spans="1:41" ht="27" customHeight="1">
      <c r="A11" s="195"/>
      <c r="B11" s="3" t="s">
        <v>277</v>
      </c>
      <c r="C11" s="3">
        <v>10</v>
      </c>
      <c r="D11" s="13" t="s">
        <v>148</v>
      </c>
      <c r="E11" s="15" t="s">
        <v>126</v>
      </c>
      <c r="F11" s="10" t="s">
        <v>394</v>
      </c>
      <c r="G11" s="10" t="s">
        <v>394</v>
      </c>
      <c r="H11" s="10" t="s">
        <v>394</v>
      </c>
      <c r="I11" s="10" t="s">
        <v>394</v>
      </c>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row>
    <row r="12" spans="1:41" ht="27" customHeight="1">
      <c r="A12" s="190">
        <v>3</v>
      </c>
      <c r="B12" s="51" t="s">
        <v>239</v>
      </c>
      <c r="C12" s="51">
        <v>11</v>
      </c>
      <c r="D12" s="12" t="s">
        <v>165</v>
      </c>
      <c r="E12" s="14" t="s">
        <v>126</v>
      </c>
      <c r="F12" s="10" t="s">
        <v>394</v>
      </c>
      <c r="G12" s="10" t="s">
        <v>394</v>
      </c>
      <c r="H12" s="10" t="s">
        <v>394</v>
      </c>
      <c r="I12" s="10" t="s">
        <v>394</v>
      </c>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row>
    <row r="13" spans="1:41" ht="27" customHeight="1">
      <c r="A13" s="190"/>
      <c r="B13" s="51" t="s">
        <v>240</v>
      </c>
      <c r="C13" s="51">
        <v>12</v>
      </c>
      <c r="D13" s="12" t="s">
        <v>166</v>
      </c>
      <c r="E13" s="14" t="s">
        <v>126</v>
      </c>
      <c r="F13" s="10" t="s">
        <v>394</v>
      </c>
      <c r="G13" s="10" t="s">
        <v>394</v>
      </c>
      <c r="H13" s="10" t="s">
        <v>394</v>
      </c>
      <c r="I13" s="10" t="s">
        <v>394</v>
      </c>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row>
    <row r="14" spans="1:41" ht="27" customHeight="1">
      <c r="A14" s="190"/>
      <c r="B14" s="51" t="s">
        <v>241</v>
      </c>
      <c r="C14" s="51">
        <v>13</v>
      </c>
      <c r="D14" s="12" t="s">
        <v>167</v>
      </c>
      <c r="E14" s="14" t="s">
        <v>126</v>
      </c>
      <c r="F14" s="10" t="s">
        <v>394</v>
      </c>
      <c r="G14" s="10" t="s">
        <v>394</v>
      </c>
      <c r="H14" s="10" t="s">
        <v>394</v>
      </c>
      <c r="I14" s="10" t="s">
        <v>395</v>
      </c>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row>
    <row r="15" spans="1:41" ht="27" customHeight="1">
      <c r="A15" s="190"/>
      <c r="B15" s="51" t="s">
        <v>242</v>
      </c>
      <c r="C15" s="51">
        <v>14</v>
      </c>
      <c r="D15" s="12" t="s">
        <v>168</v>
      </c>
      <c r="E15" s="14" t="s">
        <v>126</v>
      </c>
      <c r="F15" s="10" t="s">
        <v>394</v>
      </c>
      <c r="G15" s="10" t="s">
        <v>394</v>
      </c>
      <c r="H15" s="10" t="s">
        <v>394</v>
      </c>
      <c r="I15" s="10" t="s">
        <v>395</v>
      </c>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row>
    <row r="16" spans="1:41" ht="27" customHeight="1">
      <c r="A16" s="190"/>
      <c r="B16" s="51" t="s">
        <v>243</v>
      </c>
      <c r="C16" s="51">
        <v>15</v>
      </c>
      <c r="D16" s="12" t="s">
        <v>169</v>
      </c>
      <c r="E16" s="14" t="s">
        <v>126</v>
      </c>
      <c r="F16" s="10" t="s">
        <v>394</v>
      </c>
      <c r="G16" s="10" t="s">
        <v>394</v>
      </c>
      <c r="H16" s="10" t="s">
        <v>394</v>
      </c>
      <c r="I16" s="10" t="s">
        <v>394</v>
      </c>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row>
    <row r="17" spans="1:41" ht="27" customHeight="1">
      <c r="A17" s="190"/>
      <c r="B17" s="51" t="s">
        <v>244</v>
      </c>
      <c r="C17" s="51">
        <v>16</v>
      </c>
      <c r="D17" s="12" t="s">
        <v>170</v>
      </c>
      <c r="E17" s="14" t="s">
        <v>126</v>
      </c>
      <c r="F17" s="10" t="s">
        <v>394</v>
      </c>
      <c r="G17" s="10" t="s">
        <v>394</v>
      </c>
      <c r="H17" s="10" t="s">
        <v>394</v>
      </c>
      <c r="I17" s="10" t="s">
        <v>394</v>
      </c>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row>
    <row r="18" spans="1:41" ht="27" customHeight="1">
      <c r="A18" s="195">
        <v>4</v>
      </c>
      <c r="B18" s="3" t="s">
        <v>245</v>
      </c>
      <c r="C18" s="3">
        <v>17</v>
      </c>
      <c r="D18" s="13" t="s">
        <v>187</v>
      </c>
      <c r="E18" s="15" t="s">
        <v>126</v>
      </c>
      <c r="F18" s="10" t="s">
        <v>394</v>
      </c>
      <c r="G18" s="10" t="s">
        <v>394</v>
      </c>
      <c r="H18" s="10" t="s">
        <v>394</v>
      </c>
      <c r="I18" s="10" t="s">
        <v>395</v>
      </c>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row>
    <row r="19" spans="1:41" ht="27" customHeight="1">
      <c r="A19" s="195"/>
      <c r="B19" s="3" t="s">
        <v>246</v>
      </c>
      <c r="C19" s="3">
        <v>18</v>
      </c>
      <c r="D19" s="13" t="s">
        <v>74</v>
      </c>
      <c r="E19" s="15" t="s">
        <v>126</v>
      </c>
      <c r="F19" s="10" t="s">
        <v>394</v>
      </c>
      <c r="G19" s="10" t="s">
        <v>394</v>
      </c>
      <c r="H19" s="10" t="s">
        <v>394</v>
      </c>
      <c r="I19" s="10" t="s">
        <v>396</v>
      </c>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row>
    <row r="20" spans="1:41" ht="27" customHeight="1">
      <c r="A20" s="195"/>
      <c r="B20" s="3" t="s">
        <v>247</v>
      </c>
      <c r="C20" s="3">
        <v>19</v>
      </c>
      <c r="D20" s="13" t="s">
        <v>188</v>
      </c>
      <c r="E20" s="15" t="s">
        <v>126</v>
      </c>
      <c r="F20" s="10" t="s">
        <v>394</v>
      </c>
      <c r="G20" s="10" t="s">
        <v>394</v>
      </c>
      <c r="H20" s="10" t="s">
        <v>395</v>
      </c>
      <c r="I20" s="10" t="s">
        <v>396</v>
      </c>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row>
    <row r="21" spans="1:41" ht="27" customHeight="1">
      <c r="A21" s="195"/>
      <c r="B21" s="3" t="s">
        <v>248</v>
      </c>
      <c r="C21" s="3">
        <v>20</v>
      </c>
      <c r="D21" s="13" t="s">
        <v>189</v>
      </c>
      <c r="E21" s="15" t="s">
        <v>126</v>
      </c>
      <c r="F21" s="10" t="s">
        <v>394</v>
      </c>
      <c r="G21" s="10" t="s">
        <v>394</v>
      </c>
      <c r="H21" s="10" t="s">
        <v>394</v>
      </c>
      <c r="I21" s="10" t="s">
        <v>394</v>
      </c>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row>
    <row r="22" spans="1:41" ht="27" customHeight="1">
      <c r="A22" s="195"/>
      <c r="B22" s="3" t="s">
        <v>249</v>
      </c>
      <c r="C22" s="3">
        <v>21</v>
      </c>
      <c r="D22" s="13" t="s">
        <v>190</v>
      </c>
      <c r="E22" s="15" t="s">
        <v>126</v>
      </c>
      <c r="F22" s="10" t="s">
        <v>394</v>
      </c>
      <c r="G22" s="10" t="s">
        <v>394</v>
      </c>
      <c r="H22" s="10" t="s">
        <v>394</v>
      </c>
      <c r="I22" s="10" t="s">
        <v>394</v>
      </c>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row>
    <row r="23" spans="1:41" ht="27" customHeight="1">
      <c r="A23" s="195"/>
      <c r="B23" s="3" t="s">
        <v>250</v>
      </c>
      <c r="C23" s="3">
        <v>22</v>
      </c>
      <c r="D23" s="13" t="s">
        <v>191</v>
      </c>
      <c r="E23" s="15" t="s">
        <v>126</v>
      </c>
      <c r="F23" s="10" t="s">
        <v>394</v>
      </c>
      <c r="G23" s="10" t="s">
        <v>394</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row>
    <row r="24" spans="1:41" ht="27" customHeight="1">
      <c r="A24" s="190">
        <v>5</v>
      </c>
      <c r="B24" s="51" t="s">
        <v>251</v>
      </c>
      <c r="C24" s="51">
        <v>23</v>
      </c>
      <c r="D24" s="12" t="s">
        <v>211</v>
      </c>
      <c r="E24" s="14" t="s">
        <v>126</v>
      </c>
      <c r="F24" s="10" t="s">
        <v>394</v>
      </c>
      <c r="G24" s="10" t="s">
        <v>394</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row>
    <row r="25" spans="1:41" ht="27" customHeight="1">
      <c r="A25" s="190"/>
      <c r="B25" s="51" t="s">
        <v>252</v>
      </c>
      <c r="C25" s="51">
        <v>24</v>
      </c>
      <c r="D25" s="12" t="s">
        <v>212</v>
      </c>
      <c r="E25" s="14" t="s">
        <v>126</v>
      </c>
      <c r="F25" s="10" t="s">
        <v>394</v>
      </c>
      <c r="G25" s="10" t="s">
        <v>394</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row>
    <row r="26" spans="1:41" ht="27" customHeight="1">
      <c r="A26" s="190"/>
      <c r="B26" s="51" t="s">
        <v>253</v>
      </c>
      <c r="C26" s="51">
        <v>25</v>
      </c>
      <c r="D26" s="12" t="s">
        <v>213</v>
      </c>
      <c r="E26" s="14" t="s">
        <v>126</v>
      </c>
      <c r="F26" s="10" t="s">
        <v>394</v>
      </c>
      <c r="G26" s="10" t="s">
        <v>394</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row>
    <row r="27" spans="1:41" ht="27" customHeight="1">
      <c r="A27" s="190"/>
      <c r="B27" s="51" t="s">
        <v>254</v>
      </c>
      <c r="C27" s="51">
        <v>26</v>
      </c>
      <c r="D27" s="12" t="s">
        <v>214</v>
      </c>
      <c r="E27" s="14" t="s">
        <v>126</v>
      </c>
      <c r="F27" s="10" t="s">
        <v>394</v>
      </c>
      <c r="G27" s="10" t="s">
        <v>394</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row>
    <row r="28" spans="1:41" ht="27" customHeight="1">
      <c r="A28" s="190"/>
      <c r="B28" s="51" t="s">
        <v>255</v>
      </c>
      <c r="C28" s="51">
        <v>27</v>
      </c>
      <c r="D28" s="12" t="s">
        <v>215</v>
      </c>
      <c r="E28" s="14" t="s">
        <v>126</v>
      </c>
      <c r="F28" s="10" t="s">
        <v>394</v>
      </c>
      <c r="G28" s="10" t="s">
        <v>394</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row>
    <row r="29" spans="1:41" ht="27" customHeight="1">
      <c r="A29" s="190"/>
      <c r="B29" s="51" t="s">
        <v>256</v>
      </c>
      <c r="C29" s="51">
        <v>28</v>
      </c>
      <c r="D29" s="12" t="s">
        <v>216</v>
      </c>
      <c r="E29" s="14" t="s">
        <v>126</v>
      </c>
      <c r="F29" s="10" t="s">
        <v>394</v>
      </c>
      <c r="G29" s="10" t="s">
        <v>394</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row>
    <row r="30" spans="1:41" ht="27" customHeight="1">
      <c r="A30" s="190"/>
      <c r="B30" s="51" t="s">
        <v>278</v>
      </c>
      <c r="C30" s="51">
        <v>29</v>
      </c>
      <c r="D30" s="12" t="s">
        <v>217</v>
      </c>
      <c r="E30" s="14" t="s">
        <v>126</v>
      </c>
      <c r="F30" s="10" t="s">
        <v>394</v>
      </c>
      <c r="G30" s="10" t="s">
        <v>394</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row>
    <row r="31" spans="1:41" ht="27" customHeight="1">
      <c r="A31" s="184">
        <v>6</v>
      </c>
      <c r="B31" s="49" t="s">
        <v>257</v>
      </c>
      <c r="C31" s="49">
        <v>30</v>
      </c>
      <c r="D31" s="13" t="s">
        <v>75</v>
      </c>
      <c r="E31" s="15" t="s">
        <v>126</v>
      </c>
      <c r="F31" s="10" t="s">
        <v>394</v>
      </c>
      <c r="G31" s="10" t="s">
        <v>394</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row>
    <row r="32" spans="1:41" ht="27" customHeight="1">
      <c r="A32" s="191"/>
      <c r="B32" s="52" t="s">
        <v>258</v>
      </c>
      <c r="C32" s="52">
        <v>31</v>
      </c>
      <c r="D32" s="13" t="s">
        <v>76</v>
      </c>
      <c r="E32" s="15" t="s">
        <v>126</v>
      </c>
      <c r="F32" s="10" t="s">
        <v>394</v>
      </c>
      <c r="G32" s="10" t="s">
        <v>394</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row>
    <row r="33" spans="1:41" ht="27" customHeight="1">
      <c r="A33" s="191"/>
      <c r="B33" s="52" t="s">
        <v>259</v>
      </c>
      <c r="C33" s="52">
        <v>32</v>
      </c>
      <c r="D33" s="13" t="s">
        <v>77</v>
      </c>
      <c r="E33" s="15" t="s">
        <v>126</v>
      </c>
      <c r="F33" s="10" t="s">
        <v>394</v>
      </c>
      <c r="G33" s="10" t="s">
        <v>394</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row>
    <row r="34" spans="1:41" ht="27" customHeight="1">
      <c r="A34" s="191"/>
      <c r="B34" s="52" t="s">
        <v>260</v>
      </c>
      <c r="C34" s="52">
        <v>33</v>
      </c>
      <c r="D34" s="13" t="s">
        <v>116</v>
      </c>
      <c r="E34" s="15" t="s">
        <v>126</v>
      </c>
      <c r="F34" s="10" t="s">
        <v>395</v>
      </c>
      <c r="G34" s="10" t="s">
        <v>394</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row>
    <row r="35" spans="1:41" ht="27" customHeight="1">
      <c r="A35" s="191"/>
      <c r="B35" s="52" t="s">
        <v>270</v>
      </c>
      <c r="C35" s="52">
        <v>34</v>
      </c>
      <c r="D35" s="13" t="s">
        <v>78</v>
      </c>
      <c r="E35" s="15" t="s">
        <v>126</v>
      </c>
      <c r="F35" s="10" t="s">
        <v>394</v>
      </c>
      <c r="G35" s="10" t="s">
        <v>394</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row>
    <row r="36" spans="1:41" ht="27" customHeight="1">
      <c r="A36" s="191"/>
      <c r="B36" s="52" t="s">
        <v>279</v>
      </c>
      <c r="C36" s="52">
        <v>35</v>
      </c>
      <c r="D36" s="13" t="s">
        <v>79</v>
      </c>
      <c r="E36" s="15" t="s">
        <v>126</v>
      </c>
      <c r="F36" s="10" t="s">
        <v>394</v>
      </c>
      <c r="G36" s="10" t="s">
        <v>394</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row>
    <row r="37" spans="1:41" ht="27" customHeight="1">
      <c r="A37" s="191"/>
      <c r="B37" s="52" t="s">
        <v>280</v>
      </c>
      <c r="C37" s="52">
        <v>36</v>
      </c>
      <c r="D37" s="13" t="s">
        <v>80</v>
      </c>
      <c r="E37" s="15" t="s">
        <v>126</v>
      </c>
      <c r="F37" s="10" t="s">
        <v>394</v>
      </c>
      <c r="G37" s="10" t="s">
        <v>394</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row>
    <row r="38" spans="1:41" ht="27" customHeight="1">
      <c r="A38" s="191"/>
      <c r="B38" s="52" t="s">
        <v>281</v>
      </c>
      <c r="C38" s="52">
        <v>37</v>
      </c>
      <c r="D38" s="13" t="s">
        <v>81</v>
      </c>
      <c r="E38" s="15" t="s">
        <v>126</v>
      </c>
      <c r="F38" s="10" t="s">
        <v>394</v>
      </c>
      <c r="G38" s="10" t="s">
        <v>395</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row>
    <row r="39" spans="1:41" ht="27" customHeight="1">
      <c r="A39" s="191"/>
      <c r="B39" s="52" t="s">
        <v>282</v>
      </c>
      <c r="C39" s="52">
        <v>38</v>
      </c>
      <c r="D39" s="13" t="s">
        <v>82</v>
      </c>
      <c r="E39" s="15" t="s">
        <v>126</v>
      </c>
      <c r="F39" s="10" t="s">
        <v>394</v>
      </c>
      <c r="G39" s="10" t="s">
        <v>394</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row>
    <row r="40" spans="1:41" ht="27" customHeight="1">
      <c r="A40" s="185"/>
      <c r="B40" s="50" t="s">
        <v>283</v>
      </c>
      <c r="C40" s="50">
        <v>39</v>
      </c>
      <c r="D40" s="13" t="s">
        <v>83</v>
      </c>
      <c r="E40" s="15" t="s">
        <v>126</v>
      </c>
      <c r="F40" s="10" t="s">
        <v>394</v>
      </c>
      <c r="G40" s="10" t="s">
        <v>394</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row>
    <row r="41" spans="1:41" ht="27" customHeight="1">
      <c r="A41" s="192">
        <v>7</v>
      </c>
      <c r="B41" s="53" t="s">
        <v>261</v>
      </c>
      <c r="C41" s="53">
        <v>40</v>
      </c>
      <c r="D41" s="12" t="s">
        <v>84</v>
      </c>
      <c r="E41" s="14" t="s">
        <v>126</v>
      </c>
      <c r="F41" s="10"/>
      <c r="G41" s="10" t="s">
        <v>396</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row>
    <row r="42" spans="1:41" ht="27" customHeight="1">
      <c r="A42" s="193"/>
      <c r="B42" s="54" t="s">
        <v>262</v>
      </c>
      <c r="C42" s="54">
        <v>41</v>
      </c>
      <c r="D42" s="12" t="s">
        <v>85</v>
      </c>
      <c r="E42" s="14" t="s">
        <v>126</v>
      </c>
      <c r="F42" s="10" t="s">
        <v>397</v>
      </c>
      <c r="G42" s="10" t="s">
        <v>394</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row>
    <row r="43" spans="1:41" ht="27" customHeight="1">
      <c r="A43" s="193"/>
      <c r="B43" s="54" t="s">
        <v>263</v>
      </c>
      <c r="C43" s="54">
        <v>42</v>
      </c>
      <c r="D43" s="12" t="s">
        <v>86</v>
      </c>
      <c r="E43" s="14" t="s">
        <v>126</v>
      </c>
      <c r="F43" s="10" t="s">
        <v>394</v>
      </c>
      <c r="G43" s="10" t="s">
        <v>396</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row>
    <row r="44" spans="1:41" ht="27" customHeight="1">
      <c r="A44" s="193"/>
      <c r="B44" s="54" t="s">
        <v>264</v>
      </c>
      <c r="C44" s="54">
        <v>43</v>
      </c>
      <c r="D44" s="12" t="s">
        <v>123</v>
      </c>
      <c r="E44" s="14" t="s">
        <v>126</v>
      </c>
      <c r="F44" s="10" t="s">
        <v>394</v>
      </c>
      <c r="G44" s="10" t="s">
        <v>395</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row>
    <row r="45" spans="1:41" ht="27" customHeight="1">
      <c r="A45" s="193"/>
      <c r="B45" s="54" t="s">
        <v>265</v>
      </c>
      <c r="C45" s="54">
        <v>44</v>
      </c>
      <c r="D45" s="12" t="s">
        <v>87</v>
      </c>
      <c r="E45" s="14" t="s">
        <v>126</v>
      </c>
      <c r="F45" s="10" t="s">
        <v>394</v>
      </c>
      <c r="G45" s="10" t="s">
        <v>395</v>
      </c>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row>
    <row r="46" spans="1:41" ht="27" customHeight="1">
      <c r="A46" s="194"/>
      <c r="B46" s="55" t="s">
        <v>271</v>
      </c>
      <c r="C46" s="55">
        <v>45</v>
      </c>
      <c r="D46" s="12" t="s">
        <v>88</v>
      </c>
      <c r="E46" s="14" t="s">
        <v>126</v>
      </c>
      <c r="F46" s="10"/>
      <c r="G46" s="10" t="s">
        <v>395</v>
      </c>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row>
    <row r="47" spans="1:41" ht="27" customHeight="1">
      <c r="A47" s="184">
        <v>8</v>
      </c>
      <c r="B47" s="49" t="s">
        <v>266</v>
      </c>
      <c r="C47" s="49">
        <v>46</v>
      </c>
      <c r="D47" s="13" t="s">
        <v>89</v>
      </c>
      <c r="E47" s="15" t="s">
        <v>126</v>
      </c>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row>
    <row r="48" spans="1:41" ht="27" customHeight="1">
      <c r="A48" s="191"/>
      <c r="B48" s="52" t="s">
        <v>267</v>
      </c>
      <c r="C48" s="52">
        <v>47</v>
      </c>
      <c r="D48" s="13" t="s">
        <v>90</v>
      </c>
      <c r="E48" s="15" t="s">
        <v>126</v>
      </c>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row>
    <row r="49" spans="1:41" ht="27" customHeight="1">
      <c r="A49" s="185"/>
      <c r="B49" s="50" t="s">
        <v>272</v>
      </c>
      <c r="C49" s="50">
        <v>48</v>
      </c>
      <c r="D49" s="13" t="s">
        <v>91</v>
      </c>
      <c r="E49" s="15" t="s">
        <v>126</v>
      </c>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row>
    <row r="50" spans="4:16" ht="29.25">
      <c r="D50" s="6" t="s">
        <v>10</v>
      </c>
      <c r="E50" s="6"/>
      <c r="F50" s="5"/>
      <c r="G50" s="5"/>
      <c r="H50" s="5"/>
      <c r="I50" s="5"/>
      <c r="J50" s="5"/>
      <c r="K50" s="5"/>
      <c r="L50" s="5"/>
      <c r="M50" s="5"/>
      <c r="N50" s="5"/>
      <c r="O50" s="5"/>
      <c r="P50" s="5"/>
    </row>
    <row r="51" spans="4:16" ht="21" customHeight="1">
      <c r="D51" s="7" t="s">
        <v>11</v>
      </c>
      <c r="E51" s="7"/>
      <c r="F51" s="5"/>
      <c r="G51" s="5"/>
      <c r="H51" s="5"/>
      <c r="I51" s="5"/>
      <c r="J51" s="5"/>
      <c r="K51" s="5"/>
      <c r="L51" s="5"/>
      <c r="M51" s="5"/>
      <c r="N51" s="5"/>
      <c r="O51" s="5"/>
      <c r="P51" s="5"/>
    </row>
    <row r="52" spans="4:16" ht="21" customHeight="1">
      <c r="D52" s="7" t="s">
        <v>12</v>
      </c>
      <c r="E52" s="7"/>
      <c r="F52" s="5"/>
      <c r="G52" s="5"/>
      <c r="H52" s="5"/>
      <c r="I52" s="5"/>
      <c r="J52" s="5"/>
      <c r="K52" s="5"/>
      <c r="L52" s="5"/>
      <c r="M52" s="5"/>
      <c r="N52" s="5"/>
      <c r="O52" s="5"/>
      <c r="P52" s="5"/>
    </row>
    <row r="53" spans="4:16" ht="21" customHeight="1">
      <c r="D53" s="7" t="s">
        <v>13</v>
      </c>
      <c r="E53" s="7"/>
      <c r="F53" s="5"/>
      <c r="G53" s="5"/>
      <c r="H53" s="5"/>
      <c r="I53" s="5"/>
      <c r="J53" s="5"/>
      <c r="K53" s="5"/>
      <c r="L53" s="5"/>
      <c r="M53" s="5"/>
      <c r="N53" s="5"/>
      <c r="O53" s="5"/>
      <c r="P53" s="5"/>
    </row>
    <row r="54" ht="29.25"/>
    <row r="55" ht="29.25"/>
    <row r="56" spans="4:5" ht="29.25">
      <c r="D56" s="4"/>
      <c r="E56" s="4"/>
    </row>
  </sheetData>
  <sheetProtection password="DFCF" sheet="1" scenarios="1"/>
  <mergeCells count="9">
    <mergeCell ref="A1:E1"/>
    <mergeCell ref="A41:A46"/>
    <mergeCell ref="A47:A49"/>
    <mergeCell ref="A31:A40"/>
    <mergeCell ref="A24:A30"/>
    <mergeCell ref="A6:A11"/>
    <mergeCell ref="A12:A17"/>
    <mergeCell ref="A18:A23"/>
    <mergeCell ref="A2:A5"/>
  </mergeCells>
  <conditionalFormatting sqref="F2:AO49">
    <cfRule type="cellIs" priority="1" dxfId="0" operator="equal" stopIfTrue="1">
      <formula>"y"</formula>
    </cfRule>
    <cfRule type="cellIs" priority="2" dxfId="1" operator="equal" stopIfTrue="1">
      <formula>"n"</formula>
    </cfRule>
    <cfRule type="cellIs" priority="3" dxfId="2" operator="equal" stopIfTrue="1">
      <formula>"i"</formula>
    </cfRule>
  </conditionalFormatting>
  <dataValidations count="2">
    <dataValidation type="list" allowBlank="1" showInputMessage="1" showErrorMessage="1" promptTitle="coding" prompt="y - yes (green)&#10;i - insufficient evidence (amber)&#10;n - no (red)" sqref="J23:J49 F2:I49 K2:AO49 J2:J11">
      <formula1>"y,i,n,Y,I,N"</formula1>
    </dataValidation>
    <dataValidation type="list" allowBlank="1" showInputMessage="1" showErrorMessage="1" promptTitle="coding" prompt="y - yes (green)&#10;i - insufficient evidence (amber)&#10;n - no (red)" sqref="J12:J22">
      <formula1>"Y,I,N,y,i,n"</formula1>
    </dataValidation>
  </dataValidations>
  <printOptions/>
  <pageMargins left="0.15748031496062992" right="0.15748031496062992" top="0.984251968503937" bottom="0.984251968503937" header="0.5118110236220472" footer="0.5118110236220472"/>
  <pageSetup horizontalDpi="200" verticalDpi="200" orientation="landscape" r:id="rId3"/>
  <legacyDrawing r:id="rId2"/>
</worksheet>
</file>

<file path=xl/worksheets/sheet8.xml><?xml version="1.0" encoding="utf-8"?>
<worksheet xmlns="http://schemas.openxmlformats.org/spreadsheetml/2006/main" xmlns:r="http://schemas.openxmlformats.org/officeDocument/2006/relationships">
  <sheetPr codeName="Sheet7"/>
  <dimension ref="A1:AO47"/>
  <sheetViews>
    <sheetView workbookViewId="0" topLeftCell="A1">
      <pane xSplit="5" ySplit="1" topLeftCell="F2" activePane="bottomRight" state="frozen"/>
      <selection pane="topLeft" activeCell="A1" sqref="A1"/>
      <selection pane="topRight" activeCell="D1" sqref="D1"/>
      <selection pane="bottomLeft" activeCell="A2" sqref="A2"/>
      <selection pane="bottomRight" activeCell="F31" sqref="F31"/>
    </sheetView>
  </sheetViews>
  <sheetFormatPr defaultColWidth="9.140625" defaultRowHeight="12.75"/>
  <cols>
    <col min="1" max="1" width="6.421875" style="2" customWidth="1"/>
    <col min="2" max="2" width="8.57421875" style="2" hidden="1" customWidth="1"/>
    <col min="3" max="3" width="8.7109375" style="2" hidden="1" customWidth="1"/>
    <col min="4" max="4" width="35.28125" style="1" customWidth="1"/>
    <col min="5" max="5" width="2.140625" style="1" customWidth="1"/>
    <col min="6" max="41" width="3.28125" style="0" customWidth="1"/>
  </cols>
  <sheetData>
    <row r="1" spans="1:41" ht="69.75" customHeight="1">
      <c r="A1" s="186" t="s">
        <v>18</v>
      </c>
      <c r="B1" s="187"/>
      <c r="C1" s="187"/>
      <c r="D1" s="188"/>
      <c r="E1" s="189"/>
      <c r="F1" s="34" t="str">
        <f>CONCATENATE(Index!$B3," ",Index!$C3)</f>
        <v>Ruth Yardley</v>
      </c>
      <c r="G1" s="34" t="str">
        <f>CONCATENATE(Index!$B4," ",Index!$C4)</f>
        <v>Lisa Jones</v>
      </c>
      <c r="H1" s="34" t="str">
        <f>CONCATENATE(Index!$B5," ",Index!$C5)</f>
        <v>John Sampson</v>
      </c>
      <c r="I1" s="34" t="str">
        <f>CONCATENATE(Index!$B6," ",Index!$C6)</f>
        <v>David Stanbury</v>
      </c>
      <c r="J1" s="34" t="str">
        <f>CONCATENATE(Index!$B7," ",Index!$C7)</f>
        <v> </v>
      </c>
      <c r="K1" s="34" t="str">
        <f>CONCATENATE(Index!$B8," ",Index!$C8)</f>
        <v> </v>
      </c>
      <c r="L1" s="34" t="str">
        <f>CONCATENATE(Index!$B9," ",Index!$C9)</f>
        <v> </v>
      </c>
      <c r="M1" s="34" t="str">
        <f>CONCATENATE(Index!$B10," ",Index!$C10)</f>
        <v> </v>
      </c>
      <c r="N1" s="34" t="str">
        <f>CONCATENATE(Index!$B11," ",Index!$C11)</f>
        <v> </v>
      </c>
      <c r="O1" s="34" t="str">
        <f>CONCATENATE(Index!$B12," ",Index!$C12)</f>
        <v> </v>
      </c>
      <c r="P1" s="34" t="str">
        <f>CONCATENATE(Index!$B13," ",Index!$C13)</f>
        <v> </v>
      </c>
      <c r="Q1" s="34" t="str">
        <f>CONCATENATE(Index!$B14," ",Index!$C14)</f>
        <v> </v>
      </c>
      <c r="R1" s="34" t="str">
        <f>CONCATENATE(Index!$B15," ",Index!$C15)</f>
        <v> </v>
      </c>
      <c r="S1" s="34" t="str">
        <f>CONCATENATE(Index!$B16," ",Index!$C16)</f>
        <v> </v>
      </c>
      <c r="T1" s="34" t="str">
        <f>CONCATENATE(Index!$B17," ",Index!$C17)</f>
        <v> </v>
      </c>
      <c r="U1" s="34" t="str">
        <f>CONCATENATE(Index!$B18," ",Index!$C18)</f>
        <v> </v>
      </c>
      <c r="V1" s="34" t="str">
        <f>CONCATENATE(Index!$B19," ",Index!$C19)</f>
        <v> </v>
      </c>
      <c r="W1" s="34" t="str">
        <f>CONCATENATE(Index!$B20," ",Index!$C20)</f>
        <v> </v>
      </c>
      <c r="X1" s="34" t="str">
        <f>CONCATENATE(Index!$B21," ",Index!$C21)</f>
        <v> </v>
      </c>
      <c r="Y1" s="34" t="str">
        <f>CONCATENATE(Index!$B22," ",Index!$C22)</f>
        <v> </v>
      </c>
      <c r="Z1" s="34" t="str">
        <f>CONCATENATE(Index!$B23," ",Index!$C23)</f>
        <v> </v>
      </c>
      <c r="AA1" s="34" t="str">
        <f>CONCATENATE(Index!$B24," ",Index!$C24)</f>
        <v> </v>
      </c>
      <c r="AB1" s="34" t="str">
        <f>CONCATENATE(Index!$B25," ",Index!$C25)</f>
        <v> </v>
      </c>
      <c r="AC1" s="34" t="str">
        <f>CONCATENATE(Index!$B26," ",Index!$C26)</f>
        <v> </v>
      </c>
      <c r="AD1" s="34" t="str">
        <f>CONCATENATE(Index!$B27," ",Index!$C27)</f>
        <v> </v>
      </c>
      <c r="AE1" s="34" t="str">
        <f>CONCATENATE(Index!$B28," ",Index!$C28)</f>
        <v> </v>
      </c>
      <c r="AF1" s="34" t="str">
        <f>CONCATENATE(Index!$B29," ",Index!$C29)</f>
        <v> </v>
      </c>
      <c r="AG1" s="34" t="str">
        <f>CONCATENATE(Index!$B30," ",Index!$C30)</f>
        <v> </v>
      </c>
      <c r="AH1" s="34" t="str">
        <f>CONCATENATE(Index!$B31," ",Index!$C31)</f>
        <v> </v>
      </c>
      <c r="AI1" s="34" t="str">
        <f>CONCATENATE(Index!$B32," ",Index!$C32)</f>
        <v> </v>
      </c>
      <c r="AJ1" s="34" t="str">
        <f>CONCATENATE(Index!$B33," ",Index!$C33)</f>
        <v> </v>
      </c>
      <c r="AK1" s="34" t="str">
        <f>CONCATENATE(Index!$B34," ",Index!$C34)</f>
        <v> </v>
      </c>
      <c r="AL1" s="34" t="str">
        <f>CONCATENATE(Index!$B35," ",Index!$C35)</f>
        <v> </v>
      </c>
      <c r="AM1" s="34" t="str">
        <f>CONCATENATE(Index!$B36," ",Index!$C36)</f>
        <v> </v>
      </c>
      <c r="AN1" s="34" t="str">
        <f>CONCATENATE(Index!$B37," ",Index!$C37)</f>
        <v> </v>
      </c>
      <c r="AO1" s="34" t="str">
        <f>CONCATENATE(Index!$B38," ",Index!$C38)</f>
        <v> </v>
      </c>
    </row>
    <row r="2" spans="1:41" ht="27" customHeight="1">
      <c r="A2" s="202">
        <v>1</v>
      </c>
      <c r="B2" s="61" t="s">
        <v>233</v>
      </c>
      <c r="C2" s="61">
        <v>1</v>
      </c>
      <c r="D2" s="28" t="s">
        <v>341</v>
      </c>
      <c r="E2" s="29" t="s">
        <v>126</v>
      </c>
      <c r="F2" s="10" t="s">
        <v>394</v>
      </c>
      <c r="G2" s="10" t="s">
        <v>394</v>
      </c>
      <c r="H2" s="10" t="s">
        <v>394</v>
      </c>
      <c r="I2" s="10" t="s">
        <v>394</v>
      </c>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row>
    <row r="3" spans="1:41" ht="27" customHeight="1">
      <c r="A3" s="202"/>
      <c r="B3" s="61" t="s">
        <v>268</v>
      </c>
      <c r="C3" s="61">
        <v>2</v>
      </c>
      <c r="D3" s="28" t="s">
        <v>342</v>
      </c>
      <c r="E3" s="29" t="s">
        <v>126</v>
      </c>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row>
    <row r="4" spans="1:41" ht="27" customHeight="1">
      <c r="A4" s="203"/>
      <c r="B4" s="61" t="s">
        <v>269</v>
      </c>
      <c r="C4" s="61">
        <v>3</v>
      </c>
      <c r="D4" s="28" t="s">
        <v>343</v>
      </c>
      <c r="E4" s="29" t="s">
        <v>126</v>
      </c>
      <c r="F4" s="10" t="s">
        <v>394</v>
      </c>
      <c r="G4" s="10" t="s">
        <v>394</v>
      </c>
      <c r="H4" s="10" t="s">
        <v>394</v>
      </c>
      <c r="I4" s="10" t="s">
        <v>394</v>
      </c>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row>
    <row r="5" spans="1:41" ht="27" customHeight="1">
      <c r="A5" s="200">
        <v>2</v>
      </c>
      <c r="B5" s="64" t="s">
        <v>234</v>
      </c>
      <c r="C5" s="64">
        <v>4</v>
      </c>
      <c r="D5" s="30" t="s">
        <v>92</v>
      </c>
      <c r="E5" s="31" t="s">
        <v>126</v>
      </c>
      <c r="F5" s="10" t="s">
        <v>394</v>
      </c>
      <c r="G5" s="10" t="s">
        <v>394</v>
      </c>
      <c r="H5" s="10" t="s">
        <v>394</v>
      </c>
      <c r="I5" s="10" t="s">
        <v>394</v>
      </c>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row>
    <row r="6" spans="1:41" ht="27" customHeight="1">
      <c r="A6" s="200"/>
      <c r="B6" s="64" t="s">
        <v>235</v>
      </c>
      <c r="C6" s="61">
        <v>5</v>
      </c>
      <c r="D6" s="30" t="s">
        <v>93</v>
      </c>
      <c r="E6" s="31" t="s">
        <v>126</v>
      </c>
      <c r="F6" s="10" t="s">
        <v>394</v>
      </c>
      <c r="G6" s="10" t="s">
        <v>394</v>
      </c>
      <c r="H6" s="10" t="s">
        <v>394</v>
      </c>
      <c r="I6" s="10" t="s">
        <v>394</v>
      </c>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row>
    <row r="7" spans="1:41" ht="27" customHeight="1">
      <c r="A7" s="200"/>
      <c r="B7" s="64" t="s">
        <v>236</v>
      </c>
      <c r="C7" s="64">
        <v>6</v>
      </c>
      <c r="D7" s="30" t="s">
        <v>149</v>
      </c>
      <c r="E7" s="31" t="s">
        <v>126</v>
      </c>
      <c r="F7" s="10" t="s">
        <v>394</v>
      </c>
      <c r="G7" s="10" t="s">
        <v>394</v>
      </c>
      <c r="H7" s="10" t="s">
        <v>394</v>
      </c>
      <c r="I7" s="10" t="s">
        <v>394</v>
      </c>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row>
    <row r="8" spans="1:41" ht="27" customHeight="1">
      <c r="A8" s="200"/>
      <c r="B8" s="64" t="s">
        <v>237</v>
      </c>
      <c r="C8" s="61">
        <v>7</v>
      </c>
      <c r="D8" s="30" t="s">
        <v>150</v>
      </c>
      <c r="E8" s="31" t="s">
        <v>126</v>
      </c>
      <c r="F8" s="10" t="s">
        <v>394</v>
      </c>
      <c r="G8" s="10" t="s">
        <v>394</v>
      </c>
      <c r="H8" s="10" t="s">
        <v>394</v>
      </c>
      <c r="I8" s="10" t="s">
        <v>394</v>
      </c>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row>
    <row r="9" spans="1:41" ht="27" customHeight="1">
      <c r="A9" s="200"/>
      <c r="B9" s="64" t="s">
        <v>238</v>
      </c>
      <c r="C9" s="64">
        <v>8</v>
      </c>
      <c r="D9" s="30" t="s">
        <v>151</v>
      </c>
      <c r="E9" s="31" t="s">
        <v>126</v>
      </c>
      <c r="F9" s="10" t="s">
        <v>394</v>
      </c>
      <c r="G9" s="10" t="s">
        <v>394</v>
      </c>
      <c r="H9" s="10" t="s">
        <v>394</v>
      </c>
      <c r="I9" s="10" t="s">
        <v>394</v>
      </c>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row>
    <row r="10" spans="1:41" ht="27" customHeight="1">
      <c r="A10" s="201">
        <v>3</v>
      </c>
      <c r="B10" s="60" t="s">
        <v>239</v>
      </c>
      <c r="C10" s="61">
        <v>9</v>
      </c>
      <c r="D10" s="28" t="s">
        <v>171</v>
      </c>
      <c r="E10" s="22" t="s">
        <v>126</v>
      </c>
      <c r="F10" s="10" t="s">
        <v>394</v>
      </c>
      <c r="G10" s="10" t="s">
        <v>394</v>
      </c>
      <c r="H10" s="10" t="s">
        <v>394</v>
      </c>
      <c r="I10" s="10" t="s">
        <v>394</v>
      </c>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row>
    <row r="11" spans="1:41" ht="27" customHeight="1">
      <c r="A11" s="201"/>
      <c r="B11" s="60" t="s">
        <v>240</v>
      </c>
      <c r="C11" s="64">
        <v>10</v>
      </c>
      <c r="D11" s="28" t="s">
        <v>95</v>
      </c>
      <c r="E11" s="22" t="s">
        <v>126</v>
      </c>
      <c r="F11" s="10" t="s">
        <v>394</v>
      </c>
      <c r="G11" s="10" t="s">
        <v>394</v>
      </c>
      <c r="H11" s="10" t="s">
        <v>394</v>
      </c>
      <c r="I11" s="10" t="s">
        <v>394</v>
      </c>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row>
    <row r="12" spans="1:41" ht="27" customHeight="1">
      <c r="A12" s="201"/>
      <c r="B12" s="60" t="s">
        <v>241</v>
      </c>
      <c r="C12" s="61">
        <v>11</v>
      </c>
      <c r="D12" s="28" t="s">
        <v>172</v>
      </c>
      <c r="E12" s="22" t="s">
        <v>126</v>
      </c>
      <c r="F12" s="10" t="s">
        <v>394</v>
      </c>
      <c r="G12" s="10" t="s">
        <v>394</v>
      </c>
      <c r="H12" s="10" t="s">
        <v>395</v>
      </c>
      <c r="I12" s="10" t="s">
        <v>394</v>
      </c>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row>
    <row r="13" spans="1:41" ht="27" customHeight="1">
      <c r="A13" s="201"/>
      <c r="B13" s="60" t="s">
        <v>242</v>
      </c>
      <c r="C13" s="64">
        <v>12</v>
      </c>
      <c r="D13" s="28" t="s">
        <v>94</v>
      </c>
      <c r="E13" s="22" t="s">
        <v>126</v>
      </c>
      <c r="F13" s="10" t="s">
        <v>394</v>
      </c>
      <c r="G13" s="10" t="s">
        <v>394</v>
      </c>
      <c r="H13" s="10" t="s">
        <v>394</v>
      </c>
      <c r="I13" s="10" t="s">
        <v>395</v>
      </c>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row>
    <row r="14" spans="1:41" ht="27" customHeight="1">
      <c r="A14" s="200">
        <v>4</v>
      </c>
      <c r="B14" s="64" t="s">
        <v>245</v>
      </c>
      <c r="C14" s="61">
        <v>13</v>
      </c>
      <c r="D14" s="30" t="s">
        <v>96</v>
      </c>
      <c r="E14" s="31" t="s">
        <v>126</v>
      </c>
      <c r="F14" s="10" t="s">
        <v>394</v>
      </c>
      <c r="G14" s="10" t="s">
        <v>394</v>
      </c>
      <c r="H14" s="10" t="s">
        <v>394</v>
      </c>
      <c r="I14" s="10" t="s">
        <v>395</v>
      </c>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row>
    <row r="15" spans="1:41" ht="27" customHeight="1">
      <c r="A15" s="200"/>
      <c r="B15" s="64" t="s">
        <v>246</v>
      </c>
      <c r="C15" s="64">
        <v>14</v>
      </c>
      <c r="D15" s="30" t="s">
        <v>192</v>
      </c>
      <c r="E15" s="31" t="s">
        <v>126</v>
      </c>
      <c r="F15" s="10" t="s">
        <v>394</v>
      </c>
      <c r="G15" s="10" t="s">
        <v>394</v>
      </c>
      <c r="H15" s="10" t="s">
        <v>394</v>
      </c>
      <c r="I15" s="10" t="s">
        <v>395</v>
      </c>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row>
    <row r="16" spans="1:41" ht="27" customHeight="1">
      <c r="A16" s="200"/>
      <c r="B16" s="64" t="s">
        <v>247</v>
      </c>
      <c r="C16" s="61">
        <v>15</v>
      </c>
      <c r="D16" s="30" t="s">
        <v>193</v>
      </c>
      <c r="E16" s="31" t="s">
        <v>126</v>
      </c>
      <c r="F16" s="10" t="s">
        <v>394</v>
      </c>
      <c r="G16" s="10" t="s">
        <v>394</v>
      </c>
      <c r="H16" s="10" t="s">
        <v>396</v>
      </c>
      <c r="I16" s="10" t="s">
        <v>394</v>
      </c>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row>
    <row r="17" spans="1:41" ht="27" customHeight="1">
      <c r="A17" s="200"/>
      <c r="B17" s="64" t="s">
        <v>248</v>
      </c>
      <c r="C17" s="64">
        <v>16</v>
      </c>
      <c r="D17" s="30" t="s">
        <v>97</v>
      </c>
      <c r="E17" s="31" t="s">
        <v>126</v>
      </c>
      <c r="F17" s="10" t="s">
        <v>394</v>
      </c>
      <c r="G17" s="10" t="s">
        <v>394</v>
      </c>
      <c r="H17" s="10" t="s">
        <v>394</v>
      </c>
      <c r="I17" s="10" t="s">
        <v>396</v>
      </c>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row>
    <row r="18" spans="1:41" ht="27" customHeight="1">
      <c r="A18" s="200"/>
      <c r="B18" s="64" t="s">
        <v>249</v>
      </c>
      <c r="C18" s="61">
        <v>17</v>
      </c>
      <c r="D18" s="30" t="s">
        <v>98</v>
      </c>
      <c r="E18" s="31" t="s">
        <v>126</v>
      </c>
      <c r="F18" s="10" t="s">
        <v>394</v>
      </c>
      <c r="G18" s="10" t="s">
        <v>394</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row>
    <row r="19" spans="1:41" ht="27" customHeight="1">
      <c r="A19" s="201">
        <v>5</v>
      </c>
      <c r="B19" s="60" t="s">
        <v>251</v>
      </c>
      <c r="C19" s="64">
        <v>18</v>
      </c>
      <c r="D19" s="28" t="s">
        <v>218</v>
      </c>
      <c r="E19" s="29" t="s">
        <v>126</v>
      </c>
      <c r="F19" s="10" t="s">
        <v>394</v>
      </c>
      <c r="G19" s="10" t="s">
        <v>394</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row>
    <row r="20" spans="1:41" ht="27" customHeight="1">
      <c r="A20" s="201"/>
      <c r="B20" s="60" t="s">
        <v>252</v>
      </c>
      <c r="C20" s="61">
        <v>19</v>
      </c>
      <c r="D20" s="28" t="s">
        <v>219</v>
      </c>
      <c r="E20" s="29" t="s">
        <v>126</v>
      </c>
      <c r="F20" s="10" t="s">
        <v>394</v>
      </c>
      <c r="G20" s="10" t="s">
        <v>394</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row>
    <row r="21" spans="1:41" ht="27" customHeight="1">
      <c r="A21" s="201"/>
      <c r="B21" s="60" t="s">
        <v>253</v>
      </c>
      <c r="C21" s="64">
        <v>20</v>
      </c>
      <c r="D21" s="28" t="s">
        <v>220</v>
      </c>
      <c r="E21" s="29" t="s">
        <v>126</v>
      </c>
      <c r="F21" s="10" t="s">
        <v>394</v>
      </c>
      <c r="G21" s="10" t="s">
        <v>394</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row>
    <row r="22" spans="1:41" ht="27" customHeight="1">
      <c r="A22" s="201"/>
      <c r="B22" s="60" t="s">
        <v>254</v>
      </c>
      <c r="C22" s="61">
        <v>21</v>
      </c>
      <c r="D22" s="28" t="s">
        <v>221</v>
      </c>
      <c r="E22" s="29" t="s">
        <v>126</v>
      </c>
      <c r="F22" s="10" t="s">
        <v>394</v>
      </c>
      <c r="G22" s="10" t="s">
        <v>394</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row>
    <row r="23" spans="1:41" ht="27" customHeight="1">
      <c r="A23" s="201"/>
      <c r="B23" s="60" t="s">
        <v>255</v>
      </c>
      <c r="C23" s="64">
        <v>22</v>
      </c>
      <c r="D23" s="28" t="s">
        <v>222</v>
      </c>
      <c r="E23" s="29" t="s">
        <v>126</v>
      </c>
      <c r="F23" s="10" t="s">
        <v>394</v>
      </c>
      <c r="G23" s="10" t="s">
        <v>394</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row>
    <row r="24" spans="1:41" ht="27" customHeight="1">
      <c r="A24" s="201"/>
      <c r="B24" s="60" t="s">
        <v>256</v>
      </c>
      <c r="C24" s="61">
        <v>23</v>
      </c>
      <c r="D24" s="28" t="s">
        <v>223</v>
      </c>
      <c r="E24" s="29" t="s">
        <v>126</v>
      </c>
      <c r="F24" s="10" t="s">
        <v>394</v>
      </c>
      <c r="G24" s="10" t="s">
        <v>394</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row>
    <row r="25" spans="1:41" ht="27" customHeight="1">
      <c r="A25" s="201"/>
      <c r="B25" s="60" t="s">
        <v>278</v>
      </c>
      <c r="C25" s="64">
        <v>24</v>
      </c>
      <c r="D25" s="28" t="s">
        <v>224</v>
      </c>
      <c r="E25" s="29" t="s">
        <v>126</v>
      </c>
      <c r="F25" s="10" t="s">
        <v>394</v>
      </c>
      <c r="G25" s="10" t="s">
        <v>394</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row>
    <row r="26" spans="1:41" ht="27" customHeight="1">
      <c r="A26" s="204">
        <v>6</v>
      </c>
      <c r="B26" s="59" t="s">
        <v>257</v>
      </c>
      <c r="C26" s="61">
        <v>25</v>
      </c>
      <c r="D26" s="30" t="s">
        <v>99</v>
      </c>
      <c r="E26" s="31" t="s">
        <v>126</v>
      </c>
      <c r="F26" s="10" t="s">
        <v>394</v>
      </c>
      <c r="G26" s="10" t="s">
        <v>394</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row>
    <row r="27" spans="1:41" ht="27" customHeight="1">
      <c r="A27" s="205"/>
      <c r="B27" s="45" t="s">
        <v>258</v>
      </c>
      <c r="C27" s="64">
        <v>26</v>
      </c>
      <c r="D27" s="30" t="s">
        <v>100</v>
      </c>
      <c r="E27" s="31" t="s">
        <v>126</v>
      </c>
      <c r="F27" s="10" t="s">
        <v>394</v>
      </c>
      <c r="G27" s="10" t="s">
        <v>394</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row>
    <row r="28" spans="1:41" ht="27" customHeight="1">
      <c r="A28" s="205"/>
      <c r="B28" s="45" t="s">
        <v>259</v>
      </c>
      <c r="C28" s="61">
        <v>27</v>
      </c>
      <c r="D28" s="30" t="s">
        <v>101</v>
      </c>
      <c r="E28" s="31" t="s">
        <v>126</v>
      </c>
      <c r="F28" s="10" t="s">
        <v>394</v>
      </c>
      <c r="G28" s="10" t="s">
        <v>397</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row>
    <row r="29" spans="1:41" ht="27" customHeight="1">
      <c r="A29" s="205"/>
      <c r="B29" s="45" t="s">
        <v>260</v>
      </c>
      <c r="C29" s="64">
        <v>28</v>
      </c>
      <c r="D29" s="30" t="s">
        <v>102</v>
      </c>
      <c r="E29" s="31" t="s">
        <v>126</v>
      </c>
      <c r="F29" s="10" t="s">
        <v>397</v>
      </c>
      <c r="G29" s="10" t="s">
        <v>394</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row>
    <row r="30" spans="1:41" ht="27" customHeight="1">
      <c r="A30" s="206"/>
      <c r="B30" s="46" t="s">
        <v>270</v>
      </c>
      <c r="C30" s="61">
        <v>29</v>
      </c>
      <c r="D30" s="30" t="s">
        <v>103</v>
      </c>
      <c r="E30" s="31" t="s">
        <v>126</v>
      </c>
      <c r="F30" s="10" t="s">
        <v>394</v>
      </c>
      <c r="G30" s="10" t="s">
        <v>394</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row>
    <row r="31" spans="1:41" ht="27" customHeight="1">
      <c r="A31" s="207">
        <v>7</v>
      </c>
      <c r="B31" s="61" t="s">
        <v>261</v>
      </c>
      <c r="C31" s="64">
        <v>30</v>
      </c>
      <c r="D31" s="28" t="s">
        <v>104</v>
      </c>
      <c r="E31" s="31" t="s">
        <v>126</v>
      </c>
      <c r="F31" s="10" t="s">
        <v>394</v>
      </c>
      <c r="G31" s="10" t="s">
        <v>395</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row>
    <row r="32" spans="1:41" ht="27" customHeight="1">
      <c r="A32" s="208"/>
      <c r="B32" s="62" t="s">
        <v>262</v>
      </c>
      <c r="C32" s="61">
        <v>31</v>
      </c>
      <c r="D32" s="28" t="s">
        <v>105</v>
      </c>
      <c r="E32" s="31" t="s">
        <v>126</v>
      </c>
      <c r="F32" s="10" t="s">
        <v>394</v>
      </c>
      <c r="G32" s="10" t="s">
        <v>394</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row>
    <row r="33" spans="1:41" ht="27" customHeight="1">
      <c r="A33" s="208"/>
      <c r="B33" s="62" t="s">
        <v>263</v>
      </c>
      <c r="C33" s="64">
        <v>32</v>
      </c>
      <c r="D33" s="28" t="s">
        <v>106</v>
      </c>
      <c r="E33" s="22" t="s">
        <v>126</v>
      </c>
      <c r="F33" s="10" t="s">
        <v>395</v>
      </c>
      <c r="G33" s="10" t="s">
        <v>395</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row>
    <row r="34" spans="1:41" ht="27" customHeight="1">
      <c r="A34" s="208"/>
      <c r="B34" s="62" t="s">
        <v>264</v>
      </c>
      <c r="C34" s="61">
        <v>33</v>
      </c>
      <c r="D34" s="28" t="s">
        <v>108</v>
      </c>
      <c r="E34" s="22" t="s">
        <v>126</v>
      </c>
      <c r="F34" s="10" t="s">
        <v>394</v>
      </c>
      <c r="G34" s="10" t="s">
        <v>394</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row>
    <row r="35" spans="1:41" ht="27" customHeight="1">
      <c r="A35" s="208"/>
      <c r="B35" s="62" t="s">
        <v>265</v>
      </c>
      <c r="C35" s="64">
        <v>34</v>
      </c>
      <c r="D35" s="28" t="s">
        <v>107</v>
      </c>
      <c r="E35" s="22" t="s">
        <v>126</v>
      </c>
      <c r="F35" s="10" t="s">
        <v>395</v>
      </c>
      <c r="G35" s="10" t="s">
        <v>396</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row>
    <row r="36" spans="1:41" ht="27" customHeight="1">
      <c r="A36" s="209"/>
      <c r="B36" s="63" t="s">
        <v>271</v>
      </c>
      <c r="C36" s="61">
        <v>35</v>
      </c>
      <c r="D36" s="28" t="s">
        <v>109</v>
      </c>
      <c r="E36" s="31" t="s">
        <v>126</v>
      </c>
      <c r="F36" s="10" t="s">
        <v>394</v>
      </c>
      <c r="G36" s="10" t="s">
        <v>395</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row>
    <row r="37" spans="1:41" ht="27" customHeight="1">
      <c r="A37" s="200">
        <v>8</v>
      </c>
      <c r="B37" s="64" t="s">
        <v>266</v>
      </c>
      <c r="C37" s="64">
        <v>36</v>
      </c>
      <c r="D37" s="30" t="s">
        <v>110</v>
      </c>
      <c r="E37" s="21" t="s">
        <v>126</v>
      </c>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row>
    <row r="38" spans="1:41" ht="27" customHeight="1">
      <c r="A38" s="200"/>
      <c r="B38" s="64" t="s">
        <v>267</v>
      </c>
      <c r="C38" s="61">
        <v>37</v>
      </c>
      <c r="D38" s="30" t="s">
        <v>111</v>
      </c>
      <c r="E38" s="21" t="s">
        <v>126</v>
      </c>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row>
    <row r="39" spans="1:41" ht="27" customHeight="1">
      <c r="A39" s="200"/>
      <c r="B39" s="64" t="s">
        <v>272</v>
      </c>
      <c r="C39" s="64">
        <v>38</v>
      </c>
      <c r="D39" s="30" t="s">
        <v>112</v>
      </c>
      <c r="E39" s="21" t="s">
        <v>126</v>
      </c>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row>
    <row r="40" spans="1:41" ht="27" customHeight="1">
      <c r="A40" s="200"/>
      <c r="B40" s="64" t="s">
        <v>273</v>
      </c>
      <c r="C40" s="61">
        <v>39</v>
      </c>
      <c r="D40" s="30" t="s">
        <v>113</v>
      </c>
      <c r="E40" s="21" t="s">
        <v>126</v>
      </c>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row>
    <row r="41" spans="4:16" ht="29.25">
      <c r="D41" s="6" t="s">
        <v>10</v>
      </c>
      <c r="E41" s="6"/>
      <c r="F41" s="5"/>
      <c r="G41" s="5"/>
      <c r="H41" s="5"/>
      <c r="I41" s="5"/>
      <c r="J41" s="5"/>
      <c r="K41" s="5"/>
      <c r="L41" s="5"/>
      <c r="M41" s="5"/>
      <c r="N41" s="5"/>
      <c r="O41" s="5"/>
      <c r="P41" s="5"/>
    </row>
    <row r="42" spans="4:16" ht="21" customHeight="1">
      <c r="D42" s="7" t="s">
        <v>11</v>
      </c>
      <c r="E42" s="7"/>
      <c r="F42" s="5"/>
      <c r="G42" s="5"/>
      <c r="H42" s="5"/>
      <c r="I42" s="5"/>
      <c r="J42" s="5"/>
      <c r="K42" s="5"/>
      <c r="L42" s="5"/>
      <c r="M42" s="5"/>
      <c r="N42" s="5"/>
      <c r="O42" s="5"/>
      <c r="P42" s="5"/>
    </row>
    <row r="43" spans="4:16" ht="21" customHeight="1">
      <c r="D43" s="7" t="s">
        <v>12</v>
      </c>
      <c r="E43" s="7"/>
      <c r="F43" s="5"/>
      <c r="G43" s="5"/>
      <c r="H43" s="5"/>
      <c r="I43" s="5"/>
      <c r="J43" s="5"/>
      <c r="K43" s="5"/>
      <c r="L43" s="5"/>
      <c r="M43" s="5"/>
      <c r="N43" s="5"/>
      <c r="O43" s="5"/>
      <c r="P43" s="5"/>
    </row>
    <row r="44" spans="4:16" ht="21" customHeight="1">
      <c r="D44" s="7" t="s">
        <v>13</v>
      </c>
      <c r="E44" s="7"/>
      <c r="F44" s="5"/>
      <c r="G44" s="5"/>
      <c r="H44" s="5"/>
      <c r="I44" s="5"/>
      <c r="J44" s="5"/>
      <c r="K44" s="5"/>
      <c r="L44" s="5"/>
      <c r="M44" s="5"/>
      <c r="N44" s="5"/>
      <c r="O44" s="5"/>
      <c r="P44" s="5"/>
    </row>
    <row r="45" ht="29.25"/>
    <row r="46" ht="29.25"/>
    <row r="47" spans="4:5" ht="29.25">
      <c r="D47" s="4"/>
      <c r="E47" s="4"/>
    </row>
  </sheetData>
  <sheetProtection password="DFCF" sheet="1" scenarios="1"/>
  <mergeCells count="9">
    <mergeCell ref="A26:A30"/>
    <mergeCell ref="A31:A36"/>
    <mergeCell ref="A37:A40"/>
    <mergeCell ref="A19:A25"/>
    <mergeCell ref="A1:E1"/>
    <mergeCell ref="A5:A9"/>
    <mergeCell ref="A10:A13"/>
    <mergeCell ref="A14:A18"/>
    <mergeCell ref="A2:A4"/>
  </mergeCells>
  <conditionalFormatting sqref="F2:AO40">
    <cfRule type="cellIs" priority="1" dxfId="0" operator="equal" stopIfTrue="1">
      <formula>"y"</formula>
    </cfRule>
    <cfRule type="cellIs" priority="2" dxfId="1" operator="equal" stopIfTrue="1">
      <formula>"n"</formula>
    </cfRule>
    <cfRule type="cellIs" priority="3" dxfId="2" operator="equal" stopIfTrue="1">
      <formula>"i"</formula>
    </cfRule>
  </conditionalFormatting>
  <dataValidations count="2">
    <dataValidation type="list" allowBlank="1" showInputMessage="1" showErrorMessage="1" promptTitle="coding" prompt="y - yes (green)&#10;i - insufficient evidence (amber)&#10;n - no (red)" sqref="J21:J40 J2:J9 K2:AO40 F2:I40">
      <formula1>"y,i,n,Y,I,N"</formula1>
    </dataValidation>
    <dataValidation type="list" allowBlank="1" showInputMessage="1" showErrorMessage="1" promptTitle="coding" prompt="y - yes (green)&#10;i - insufficient evidence (amber)&#10;n - no (red)" sqref="J10:J20">
      <formula1>"Y,I,N,y,i,n"</formula1>
    </dataValidation>
  </dataValidations>
  <printOptions/>
  <pageMargins left="0.15748031496062992" right="0.15748031496062992" top="0.984251968503937" bottom="0.984251968503937" header="0.5118110236220472" footer="0.5118110236220472"/>
  <pageSetup orientation="landscape" paperSize="9" r:id="rId3"/>
  <legacyDrawing r:id="rId2"/>
</worksheet>
</file>

<file path=xl/worksheets/sheet9.xml><?xml version="1.0" encoding="utf-8"?>
<worksheet xmlns="http://schemas.openxmlformats.org/spreadsheetml/2006/main" xmlns:r="http://schemas.openxmlformats.org/officeDocument/2006/relationships">
  <sheetPr codeName="Sheet8"/>
  <dimension ref="A1:AO47"/>
  <sheetViews>
    <sheetView workbookViewId="0" topLeftCell="A1">
      <pane xSplit="5" ySplit="1" topLeftCell="F2" activePane="bottomRight" state="frozen"/>
      <selection pane="topLeft" activeCell="A1" sqref="A1"/>
      <selection pane="topRight" activeCell="D1" sqref="D1"/>
      <selection pane="bottomLeft" activeCell="A2" sqref="A2"/>
      <selection pane="bottomRight" activeCell="F31" sqref="F31"/>
    </sheetView>
  </sheetViews>
  <sheetFormatPr defaultColWidth="9.140625" defaultRowHeight="12.75"/>
  <cols>
    <col min="1" max="1" width="6.421875" style="2" customWidth="1"/>
    <col min="2" max="2" width="8.57421875" style="2" hidden="1" customWidth="1"/>
    <col min="3" max="3" width="8.7109375" style="2" hidden="1" customWidth="1"/>
    <col min="4" max="4" width="35.28125" style="1" customWidth="1"/>
    <col min="5" max="5" width="2.140625" style="1" customWidth="1"/>
    <col min="6" max="41" width="3.28125" style="0" customWidth="1"/>
  </cols>
  <sheetData>
    <row r="1" spans="1:41" ht="69.75" customHeight="1">
      <c r="A1" s="186" t="s">
        <v>16</v>
      </c>
      <c r="B1" s="187"/>
      <c r="C1" s="187"/>
      <c r="D1" s="188"/>
      <c r="E1" s="189"/>
      <c r="F1" s="34" t="str">
        <f>CONCATENATE(Index!$B3," ",Index!$C3)</f>
        <v>Ruth Yardley</v>
      </c>
      <c r="G1" s="34" t="str">
        <f>CONCATENATE(Index!$B4," ",Index!$C4)</f>
        <v>Lisa Jones</v>
      </c>
      <c r="H1" s="34" t="str">
        <f>CONCATENATE(Index!$B5," ",Index!$C5)</f>
        <v>John Sampson</v>
      </c>
      <c r="I1" s="34" t="str">
        <f>CONCATENATE(Index!$B6," ",Index!$C6)</f>
        <v>David Stanbury</v>
      </c>
      <c r="J1" s="34" t="str">
        <f>CONCATENATE(Index!$B7," ",Index!$C7)</f>
        <v> </v>
      </c>
      <c r="K1" s="34" t="str">
        <f>CONCATENATE(Index!$B8," ",Index!$C8)</f>
        <v> </v>
      </c>
      <c r="L1" s="34" t="str">
        <f>CONCATENATE(Index!$B9," ",Index!$C9)</f>
        <v> </v>
      </c>
      <c r="M1" s="34" t="str">
        <f>CONCATENATE(Index!$B10," ",Index!$C10)</f>
        <v> </v>
      </c>
      <c r="N1" s="34" t="str">
        <f>CONCATENATE(Index!$B11," ",Index!$C11)</f>
        <v> </v>
      </c>
      <c r="O1" s="34" t="str">
        <f>CONCATENATE(Index!$B12," ",Index!$C12)</f>
        <v> </v>
      </c>
      <c r="P1" s="34" t="str">
        <f>CONCATENATE(Index!$B13," ",Index!$C13)</f>
        <v> </v>
      </c>
      <c r="Q1" s="34" t="str">
        <f>CONCATENATE(Index!$B14," ",Index!$C14)</f>
        <v> </v>
      </c>
      <c r="R1" s="34" t="str">
        <f>CONCATENATE(Index!$B15," ",Index!$C15)</f>
        <v> </v>
      </c>
      <c r="S1" s="34" t="str">
        <f>CONCATENATE(Index!$B16," ",Index!$C16)</f>
        <v> </v>
      </c>
      <c r="T1" s="34" t="str">
        <f>CONCATENATE(Index!$B17," ",Index!$C17)</f>
        <v> </v>
      </c>
      <c r="U1" s="34" t="str">
        <f>CONCATENATE(Index!$B18," ",Index!$C18)</f>
        <v> </v>
      </c>
      <c r="V1" s="34" t="str">
        <f>CONCATENATE(Index!$B19," ",Index!$C19)</f>
        <v> </v>
      </c>
      <c r="W1" s="34" t="str">
        <f>CONCATENATE(Index!$B20," ",Index!$C20)</f>
        <v> </v>
      </c>
      <c r="X1" s="34" t="str">
        <f>CONCATENATE(Index!$B21," ",Index!$C21)</f>
        <v> </v>
      </c>
      <c r="Y1" s="34" t="str">
        <f>CONCATENATE(Index!$B22," ",Index!$C22)</f>
        <v> </v>
      </c>
      <c r="Z1" s="34" t="str">
        <f>CONCATENATE(Index!$B23," ",Index!$C23)</f>
        <v> </v>
      </c>
      <c r="AA1" s="34" t="str">
        <f>CONCATENATE(Index!$B24," ",Index!$C24)</f>
        <v> </v>
      </c>
      <c r="AB1" s="34" t="str">
        <f>CONCATENATE(Index!$B25," ",Index!$C25)</f>
        <v> </v>
      </c>
      <c r="AC1" s="34" t="str">
        <f>CONCATENATE(Index!$B26," ",Index!$C26)</f>
        <v> </v>
      </c>
      <c r="AD1" s="34" t="str">
        <f>CONCATENATE(Index!$B27," ",Index!$C27)</f>
        <v> </v>
      </c>
      <c r="AE1" s="34" t="str">
        <f>CONCATENATE(Index!$B28," ",Index!$C28)</f>
        <v> </v>
      </c>
      <c r="AF1" s="34" t="str">
        <f>CONCATENATE(Index!$B29," ",Index!$C29)</f>
        <v> </v>
      </c>
      <c r="AG1" s="34" t="str">
        <f>CONCATENATE(Index!$B30," ",Index!$C30)</f>
        <v> </v>
      </c>
      <c r="AH1" s="34" t="str">
        <f>CONCATENATE(Index!$B31," ",Index!$C31)</f>
        <v> </v>
      </c>
      <c r="AI1" s="34" t="str">
        <f>CONCATENATE(Index!$B32," ",Index!$C32)</f>
        <v> </v>
      </c>
      <c r="AJ1" s="34" t="str">
        <f>CONCATENATE(Index!$B33," ",Index!$C33)</f>
        <v> </v>
      </c>
      <c r="AK1" s="34" t="str">
        <f>CONCATENATE(Index!$B34," ",Index!$C34)</f>
        <v> </v>
      </c>
      <c r="AL1" s="34" t="str">
        <f>CONCATENATE(Index!$B35," ",Index!$C35)</f>
        <v> </v>
      </c>
      <c r="AM1" s="34" t="str">
        <f>CONCATENATE(Index!$B36," ",Index!$C36)</f>
        <v> </v>
      </c>
      <c r="AN1" s="34" t="str">
        <f>CONCATENATE(Index!$B37," ",Index!$C37)</f>
        <v> </v>
      </c>
      <c r="AO1" s="34" t="str">
        <f>CONCATENATE(Index!$B38," ",Index!$C38)</f>
        <v> </v>
      </c>
    </row>
    <row r="2" spans="1:41" ht="27" customHeight="1">
      <c r="A2" s="210">
        <v>1</v>
      </c>
      <c r="B2" s="65" t="s">
        <v>233</v>
      </c>
      <c r="C2" s="65">
        <v>1</v>
      </c>
      <c r="D2" s="12" t="s">
        <v>344</v>
      </c>
      <c r="E2" s="14"/>
      <c r="F2" s="10" t="s">
        <v>394</v>
      </c>
      <c r="G2" s="10" t="s">
        <v>394</v>
      </c>
      <c r="H2" s="10" t="s">
        <v>394</v>
      </c>
      <c r="I2" s="10" t="s">
        <v>394</v>
      </c>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row>
    <row r="3" spans="1:41" ht="27" customHeight="1">
      <c r="A3" s="210"/>
      <c r="B3" s="65" t="s">
        <v>268</v>
      </c>
      <c r="C3" s="65">
        <v>2</v>
      </c>
      <c r="D3" s="12" t="s">
        <v>345</v>
      </c>
      <c r="E3" s="14"/>
      <c r="F3" s="10" t="s">
        <v>394</v>
      </c>
      <c r="G3" s="10" t="s">
        <v>394</v>
      </c>
      <c r="H3" s="10" t="s">
        <v>394</v>
      </c>
      <c r="I3" s="10" t="s">
        <v>394</v>
      </c>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row>
    <row r="4" spans="1:41" ht="27" customHeight="1">
      <c r="A4" s="210"/>
      <c r="B4" s="65" t="s">
        <v>269</v>
      </c>
      <c r="C4" s="65">
        <v>3</v>
      </c>
      <c r="D4" s="12" t="s">
        <v>346</v>
      </c>
      <c r="E4" s="14"/>
      <c r="F4" s="10" t="s">
        <v>394</v>
      </c>
      <c r="G4" s="10" t="s">
        <v>394</v>
      </c>
      <c r="H4" s="10" t="s">
        <v>394</v>
      </c>
      <c r="I4" s="10" t="s">
        <v>394</v>
      </c>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row>
    <row r="5" spans="1:41" ht="27" customHeight="1">
      <c r="A5" s="210"/>
      <c r="B5" s="65" t="s">
        <v>365</v>
      </c>
      <c r="C5" s="65">
        <v>4</v>
      </c>
      <c r="D5" s="12" t="s">
        <v>347</v>
      </c>
      <c r="E5" s="14"/>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row>
    <row r="6" spans="1:41" ht="27" customHeight="1">
      <c r="A6" s="210"/>
      <c r="B6" s="65" t="s">
        <v>366</v>
      </c>
      <c r="C6" s="65">
        <v>5</v>
      </c>
      <c r="D6" s="12" t="s">
        <v>348</v>
      </c>
      <c r="E6" s="14"/>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row>
    <row r="7" spans="1:41" ht="27" customHeight="1">
      <c r="A7" s="195">
        <v>2</v>
      </c>
      <c r="B7" s="3" t="s">
        <v>234</v>
      </c>
      <c r="C7" s="65">
        <v>6</v>
      </c>
      <c r="D7" s="13" t="s">
        <v>56</v>
      </c>
      <c r="E7" s="15"/>
      <c r="F7" s="10" t="s">
        <v>394</v>
      </c>
      <c r="G7" s="10" t="s">
        <v>394</v>
      </c>
      <c r="H7" s="10" t="s">
        <v>394</v>
      </c>
      <c r="I7" s="10" t="s">
        <v>394</v>
      </c>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row>
    <row r="8" spans="1:41" ht="27" customHeight="1">
      <c r="A8" s="195"/>
      <c r="B8" s="3" t="s">
        <v>235</v>
      </c>
      <c r="C8" s="65">
        <v>7</v>
      </c>
      <c r="D8" s="13" t="s">
        <v>152</v>
      </c>
      <c r="E8" s="15"/>
      <c r="F8" s="10" t="s">
        <v>394</v>
      </c>
      <c r="G8" s="10" t="s">
        <v>394</v>
      </c>
      <c r="H8" s="10" t="s">
        <v>394</v>
      </c>
      <c r="I8" s="10" t="s">
        <v>394</v>
      </c>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row>
    <row r="9" spans="1:41" ht="27" customHeight="1">
      <c r="A9" s="195"/>
      <c r="B9" s="3" t="s">
        <v>236</v>
      </c>
      <c r="C9" s="65">
        <v>8</v>
      </c>
      <c r="D9" s="13" t="s">
        <v>153</v>
      </c>
      <c r="E9" s="15"/>
      <c r="F9" s="10" t="s">
        <v>394</v>
      </c>
      <c r="G9" s="10" t="s">
        <v>394</v>
      </c>
      <c r="H9" s="10" t="s">
        <v>394</v>
      </c>
      <c r="I9" s="10" t="s">
        <v>394</v>
      </c>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row>
    <row r="10" spans="1:41" ht="27" customHeight="1">
      <c r="A10" s="195"/>
      <c r="B10" s="3" t="s">
        <v>237</v>
      </c>
      <c r="C10" s="65">
        <v>9</v>
      </c>
      <c r="D10" s="13" t="s">
        <v>154</v>
      </c>
      <c r="E10" s="15"/>
      <c r="F10" s="10" t="s">
        <v>394</v>
      </c>
      <c r="G10" s="10" t="s">
        <v>394</v>
      </c>
      <c r="H10" s="10" t="s">
        <v>394</v>
      </c>
      <c r="I10" s="10" t="s">
        <v>394</v>
      </c>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row>
    <row r="11" spans="1:41" ht="27" customHeight="1">
      <c r="A11" s="195"/>
      <c r="B11" s="3" t="s">
        <v>238</v>
      </c>
      <c r="C11" s="65">
        <v>10</v>
      </c>
      <c r="D11" s="13" t="s">
        <v>57</v>
      </c>
      <c r="E11" s="15"/>
      <c r="F11" s="10" t="s">
        <v>394</v>
      </c>
      <c r="G11" s="10" t="s">
        <v>394</v>
      </c>
      <c r="H11" s="10" t="s">
        <v>394</v>
      </c>
      <c r="I11" s="10" t="s">
        <v>394</v>
      </c>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row>
    <row r="12" spans="1:41" ht="27" customHeight="1">
      <c r="A12" s="190">
        <v>3</v>
      </c>
      <c r="B12" s="51" t="s">
        <v>239</v>
      </c>
      <c r="C12" s="65">
        <v>11</v>
      </c>
      <c r="D12" s="12" t="s">
        <v>173</v>
      </c>
      <c r="E12" s="14"/>
      <c r="F12" s="10" t="s">
        <v>394</v>
      </c>
      <c r="G12" s="10" t="s">
        <v>394</v>
      </c>
      <c r="H12" s="10" t="s">
        <v>394</v>
      </c>
      <c r="I12" s="10" t="s">
        <v>394</v>
      </c>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row>
    <row r="13" spans="1:41" ht="27" customHeight="1">
      <c r="A13" s="190"/>
      <c r="B13" s="51" t="s">
        <v>240</v>
      </c>
      <c r="C13" s="65">
        <v>12</v>
      </c>
      <c r="D13" s="12" t="s">
        <v>174</v>
      </c>
      <c r="E13" s="14"/>
      <c r="F13" s="10" t="s">
        <v>394</v>
      </c>
      <c r="G13" s="10" t="s">
        <v>394</v>
      </c>
      <c r="H13" s="10" t="s">
        <v>394</v>
      </c>
      <c r="I13" s="10" t="s">
        <v>394</v>
      </c>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row>
    <row r="14" spans="1:41" ht="27" customHeight="1">
      <c r="A14" s="190"/>
      <c r="B14" s="51" t="s">
        <v>241</v>
      </c>
      <c r="C14" s="65">
        <v>13</v>
      </c>
      <c r="D14" s="12" t="s">
        <v>175</v>
      </c>
      <c r="E14" s="14"/>
      <c r="F14" s="10" t="s">
        <v>394</v>
      </c>
      <c r="G14" s="10" t="s">
        <v>394</v>
      </c>
      <c r="H14" s="10" t="s">
        <v>394</v>
      </c>
      <c r="I14" s="10" t="s">
        <v>394</v>
      </c>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row>
    <row r="15" spans="1:41" ht="27" customHeight="1">
      <c r="A15" s="190"/>
      <c r="B15" s="51" t="s">
        <v>242</v>
      </c>
      <c r="C15" s="65">
        <v>14</v>
      </c>
      <c r="D15" s="12" t="s">
        <v>58</v>
      </c>
      <c r="E15" s="14"/>
      <c r="F15" s="10" t="s">
        <v>394</v>
      </c>
      <c r="G15" s="10" t="s">
        <v>394</v>
      </c>
      <c r="H15" s="10" t="s">
        <v>394</v>
      </c>
      <c r="I15" s="10" t="s">
        <v>394</v>
      </c>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row>
    <row r="16" spans="1:41" ht="27" customHeight="1">
      <c r="A16" s="190"/>
      <c r="B16" s="51" t="s">
        <v>243</v>
      </c>
      <c r="C16" s="65">
        <v>15</v>
      </c>
      <c r="D16" s="12" t="s">
        <v>59</v>
      </c>
      <c r="E16" s="14"/>
      <c r="F16" s="10" t="s">
        <v>394</v>
      </c>
      <c r="G16" s="10" t="s">
        <v>394</v>
      </c>
      <c r="H16" s="10" t="s">
        <v>394</v>
      </c>
      <c r="I16" s="10" t="s">
        <v>395</v>
      </c>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row>
    <row r="17" spans="1:41" ht="27" customHeight="1">
      <c r="A17" s="190"/>
      <c r="B17" s="51" t="s">
        <v>244</v>
      </c>
      <c r="C17" s="65">
        <v>16</v>
      </c>
      <c r="D17" s="12" t="s">
        <v>176</v>
      </c>
      <c r="E17" s="14"/>
      <c r="F17" s="10" t="s">
        <v>394</v>
      </c>
      <c r="G17" s="10" t="s">
        <v>394</v>
      </c>
      <c r="H17" s="10" t="s">
        <v>394</v>
      </c>
      <c r="I17" s="10" t="s">
        <v>394</v>
      </c>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row>
    <row r="18" spans="1:41" ht="27" customHeight="1">
      <c r="A18" s="195">
        <v>4</v>
      </c>
      <c r="B18" s="3" t="s">
        <v>245</v>
      </c>
      <c r="C18" s="65">
        <v>17</v>
      </c>
      <c r="D18" s="13" t="s">
        <v>194</v>
      </c>
      <c r="E18" s="15"/>
      <c r="F18" s="10" t="s">
        <v>394</v>
      </c>
      <c r="G18" s="10" t="s">
        <v>394</v>
      </c>
      <c r="H18" s="10" t="s">
        <v>395</v>
      </c>
      <c r="I18" s="10" t="s">
        <v>395</v>
      </c>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row>
    <row r="19" spans="1:41" ht="27" customHeight="1">
      <c r="A19" s="195"/>
      <c r="B19" s="3" t="s">
        <v>246</v>
      </c>
      <c r="C19" s="65">
        <v>18</v>
      </c>
      <c r="D19" s="13" t="s">
        <v>195</v>
      </c>
      <c r="E19" s="15"/>
      <c r="F19" s="10" t="s">
        <v>394</v>
      </c>
      <c r="G19" s="10" t="s">
        <v>394</v>
      </c>
      <c r="H19" s="10" t="s">
        <v>394</v>
      </c>
      <c r="I19" s="10" t="s">
        <v>396</v>
      </c>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row>
    <row r="20" spans="1:41" ht="27" customHeight="1">
      <c r="A20" s="195"/>
      <c r="B20" s="3" t="s">
        <v>247</v>
      </c>
      <c r="C20" s="65">
        <v>19</v>
      </c>
      <c r="D20" s="13" t="s">
        <v>196</v>
      </c>
      <c r="E20" s="15"/>
      <c r="F20" s="10" t="s">
        <v>394</v>
      </c>
      <c r="G20" s="10" t="s">
        <v>394</v>
      </c>
      <c r="H20" s="10"/>
      <c r="I20" s="10" t="s">
        <v>394</v>
      </c>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row>
    <row r="21" spans="1:41" ht="27" customHeight="1">
      <c r="A21" s="195"/>
      <c r="B21" s="3" t="s">
        <v>248</v>
      </c>
      <c r="C21" s="65">
        <v>20</v>
      </c>
      <c r="D21" s="13" t="s">
        <v>197</v>
      </c>
      <c r="E21" s="15"/>
      <c r="F21" s="10" t="s">
        <v>394</v>
      </c>
      <c r="G21" s="10" t="s">
        <v>394</v>
      </c>
      <c r="H21" s="10" t="s">
        <v>394</v>
      </c>
      <c r="I21" s="10" t="s">
        <v>395</v>
      </c>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row>
    <row r="22" spans="1:41" ht="27" customHeight="1">
      <c r="A22" s="190">
        <v>5</v>
      </c>
      <c r="B22" s="51" t="s">
        <v>251</v>
      </c>
      <c r="C22" s="65">
        <v>21</v>
      </c>
      <c r="D22" s="12" t="s">
        <v>225</v>
      </c>
      <c r="E22" s="14" t="s">
        <v>126</v>
      </c>
      <c r="F22" s="10" t="s">
        <v>394</v>
      </c>
      <c r="G22" s="10" t="s">
        <v>394</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row>
    <row r="23" spans="1:41" ht="27" customHeight="1">
      <c r="A23" s="190"/>
      <c r="B23" s="51" t="s">
        <v>252</v>
      </c>
      <c r="C23" s="65">
        <v>22</v>
      </c>
      <c r="D23" s="12" t="s">
        <v>226</v>
      </c>
      <c r="E23" s="14"/>
      <c r="F23" s="10" t="s">
        <v>394</v>
      </c>
      <c r="G23" s="10" t="s">
        <v>394</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row>
    <row r="24" spans="1:41" ht="27" customHeight="1">
      <c r="A24" s="190"/>
      <c r="B24" s="51" t="s">
        <v>253</v>
      </c>
      <c r="C24" s="65">
        <v>23</v>
      </c>
      <c r="D24" s="12" t="s">
        <v>227</v>
      </c>
      <c r="E24" s="14"/>
      <c r="F24" s="10" t="s">
        <v>394</v>
      </c>
      <c r="G24" s="10" t="s">
        <v>394</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row>
    <row r="25" spans="1:41" ht="27" customHeight="1">
      <c r="A25" s="190"/>
      <c r="B25" s="51" t="s">
        <v>254</v>
      </c>
      <c r="C25" s="65">
        <v>24</v>
      </c>
      <c r="D25" s="12" t="s">
        <v>228</v>
      </c>
      <c r="E25" s="14"/>
      <c r="F25" s="10" t="s">
        <v>394</v>
      </c>
      <c r="G25" s="10" t="s">
        <v>394</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row>
    <row r="26" spans="1:41" ht="27" customHeight="1">
      <c r="A26" s="190"/>
      <c r="B26" s="51" t="s">
        <v>255</v>
      </c>
      <c r="C26" s="65">
        <v>25</v>
      </c>
      <c r="D26" s="12" t="s">
        <v>229</v>
      </c>
      <c r="E26" s="14" t="s">
        <v>126</v>
      </c>
      <c r="F26" s="10" t="s">
        <v>394</v>
      </c>
      <c r="G26" s="10" t="s">
        <v>394</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row>
    <row r="27" spans="1:41" ht="27" customHeight="1">
      <c r="A27" s="184">
        <v>6</v>
      </c>
      <c r="B27" s="49" t="s">
        <v>257</v>
      </c>
      <c r="C27" s="65">
        <v>26</v>
      </c>
      <c r="D27" s="13" t="s">
        <v>60</v>
      </c>
      <c r="E27" s="15" t="s">
        <v>126</v>
      </c>
      <c r="F27" s="10" t="s">
        <v>394</v>
      </c>
      <c r="G27" s="10" t="s">
        <v>394</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row>
    <row r="28" spans="1:41" ht="27" customHeight="1">
      <c r="A28" s="191"/>
      <c r="B28" s="52" t="s">
        <v>258</v>
      </c>
      <c r="C28" s="65">
        <v>27</v>
      </c>
      <c r="D28" s="13" t="s">
        <v>61</v>
      </c>
      <c r="E28" s="15"/>
      <c r="F28" s="10" t="s">
        <v>394</v>
      </c>
      <c r="G28" s="10" t="s">
        <v>394</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row>
    <row r="29" spans="1:41" ht="27" customHeight="1">
      <c r="A29" s="191"/>
      <c r="B29" s="52" t="s">
        <v>259</v>
      </c>
      <c r="C29" s="65">
        <v>28</v>
      </c>
      <c r="D29" s="13" t="s">
        <v>62</v>
      </c>
      <c r="E29" s="15" t="s">
        <v>126</v>
      </c>
      <c r="F29" s="10" t="s">
        <v>395</v>
      </c>
      <c r="G29" s="10" t="s">
        <v>395</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row>
    <row r="30" spans="1:41" ht="27" customHeight="1">
      <c r="A30" s="198"/>
      <c r="B30" s="57" t="s">
        <v>260</v>
      </c>
      <c r="C30" s="65">
        <v>29</v>
      </c>
      <c r="D30" s="13" t="s">
        <v>63</v>
      </c>
      <c r="E30" s="15" t="s">
        <v>126</v>
      </c>
      <c r="F30" s="10" t="s">
        <v>394</v>
      </c>
      <c r="G30" s="10" t="s">
        <v>394</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row>
    <row r="31" spans="1:41" ht="27" customHeight="1">
      <c r="A31" s="192">
        <v>7</v>
      </c>
      <c r="B31" s="53" t="s">
        <v>261</v>
      </c>
      <c r="C31" s="65">
        <v>30</v>
      </c>
      <c r="D31" s="12" t="s">
        <v>64</v>
      </c>
      <c r="E31" s="14"/>
      <c r="F31" s="10" t="s">
        <v>394</v>
      </c>
      <c r="G31" s="10" t="s">
        <v>395</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row>
    <row r="32" spans="1:41" ht="27" customHeight="1">
      <c r="A32" s="193"/>
      <c r="B32" s="54" t="s">
        <v>262</v>
      </c>
      <c r="C32" s="65">
        <v>31</v>
      </c>
      <c r="D32" s="12" t="s">
        <v>65</v>
      </c>
      <c r="E32" s="14"/>
      <c r="F32" s="10" t="s">
        <v>394</v>
      </c>
      <c r="G32" s="10" t="s">
        <v>394</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row>
    <row r="33" spans="1:41" ht="27" customHeight="1">
      <c r="A33" s="193"/>
      <c r="B33" s="54" t="s">
        <v>263</v>
      </c>
      <c r="C33" s="65">
        <v>32</v>
      </c>
      <c r="D33" s="12" t="s">
        <v>66</v>
      </c>
      <c r="E33" s="14"/>
      <c r="F33" s="10" t="s">
        <v>396</v>
      </c>
      <c r="G33" s="10" t="s">
        <v>396</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row>
    <row r="34" spans="1:41" ht="27" customHeight="1">
      <c r="A34" s="194"/>
      <c r="B34" s="55" t="s">
        <v>264</v>
      </c>
      <c r="C34" s="65">
        <v>33</v>
      </c>
      <c r="D34" s="12" t="s">
        <v>67</v>
      </c>
      <c r="E34" s="14"/>
      <c r="F34" s="10" t="s">
        <v>397</v>
      </c>
      <c r="G34" s="10" t="s">
        <v>397</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row>
    <row r="35" spans="1:41" ht="27" customHeight="1">
      <c r="A35" s="184">
        <v>8</v>
      </c>
      <c r="B35" s="49" t="s">
        <v>266</v>
      </c>
      <c r="C35" s="65">
        <v>34</v>
      </c>
      <c r="D35" s="13" t="s">
        <v>68</v>
      </c>
      <c r="E35" s="15"/>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row>
    <row r="36" spans="1:41" ht="27" customHeight="1">
      <c r="A36" s="191"/>
      <c r="B36" s="52" t="s">
        <v>267</v>
      </c>
      <c r="C36" s="65">
        <v>35</v>
      </c>
      <c r="D36" s="13" t="s">
        <v>69</v>
      </c>
      <c r="E36" s="15"/>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row>
    <row r="37" spans="1:41" ht="27" customHeight="1">
      <c r="A37" s="191"/>
      <c r="B37" s="52" t="s">
        <v>272</v>
      </c>
      <c r="C37" s="65">
        <v>36</v>
      </c>
      <c r="D37" s="13" t="s">
        <v>70</v>
      </c>
      <c r="E37" s="15"/>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row>
    <row r="38" spans="1:41" ht="27" customHeight="1">
      <c r="A38" s="191"/>
      <c r="B38" s="52" t="s">
        <v>273</v>
      </c>
      <c r="C38" s="65">
        <v>37</v>
      </c>
      <c r="D38" s="13" t="s">
        <v>71</v>
      </c>
      <c r="E38" s="15"/>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row>
    <row r="39" spans="1:41" ht="27" customHeight="1">
      <c r="A39" s="191"/>
      <c r="B39" s="52" t="s">
        <v>274</v>
      </c>
      <c r="C39" s="65">
        <v>38</v>
      </c>
      <c r="D39" s="13" t="s">
        <v>72</v>
      </c>
      <c r="E39" s="15"/>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row>
    <row r="40" spans="1:41" ht="27" customHeight="1">
      <c r="A40" s="185"/>
      <c r="B40" s="50" t="s">
        <v>275</v>
      </c>
      <c r="C40" s="65">
        <v>39</v>
      </c>
      <c r="D40" s="13" t="s">
        <v>122</v>
      </c>
      <c r="E40" s="15"/>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row>
    <row r="41" spans="4:16" ht="29.25">
      <c r="D41" s="6" t="s">
        <v>10</v>
      </c>
      <c r="E41" s="6"/>
      <c r="F41" s="5"/>
      <c r="G41" s="5"/>
      <c r="H41" s="5"/>
      <c r="I41" s="5"/>
      <c r="J41" s="5"/>
      <c r="K41" s="5"/>
      <c r="L41" s="5"/>
      <c r="M41" s="5"/>
      <c r="N41" s="5"/>
      <c r="O41" s="5"/>
      <c r="P41" s="5"/>
    </row>
    <row r="42" spans="4:16" ht="21" customHeight="1">
      <c r="D42" s="7" t="s">
        <v>11</v>
      </c>
      <c r="E42" s="7"/>
      <c r="F42" s="5"/>
      <c r="G42" s="5"/>
      <c r="H42" s="5"/>
      <c r="I42" s="5"/>
      <c r="J42" s="5"/>
      <c r="K42" s="5"/>
      <c r="L42" s="5"/>
      <c r="M42" s="5"/>
      <c r="N42" s="5"/>
      <c r="O42" s="5"/>
      <c r="P42" s="5"/>
    </row>
    <row r="43" spans="4:16" ht="21" customHeight="1">
      <c r="D43" s="7" t="s">
        <v>12</v>
      </c>
      <c r="E43" s="7"/>
      <c r="F43" s="5"/>
      <c r="G43" s="5"/>
      <c r="H43" s="5"/>
      <c r="I43" s="5"/>
      <c r="J43" s="5"/>
      <c r="K43" s="5"/>
      <c r="L43" s="5"/>
      <c r="M43" s="5"/>
      <c r="N43" s="5"/>
      <c r="O43" s="5"/>
      <c r="P43" s="5"/>
    </row>
    <row r="44" spans="4:16" ht="21" customHeight="1">
      <c r="D44" s="7" t="s">
        <v>13</v>
      </c>
      <c r="E44" s="7"/>
      <c r="F44" s="5"/>
      <c r="G44" s="5"/>
      <c r="H44" s="5"/>
      <c r="I44" s="5"/>
      <c r="J44" s="5"/>
      <c r="K44" s="5"/>
      <c r="L44" s="5"/>
      <c r="M44" s="5"/>
      <c r="N44" s="5"/>
      <c r="O44" s="5"/>
      <c r="P44" s="5"/>
    </row>
    <row r="47" spans="4:5" ht="29.25">
      <c r="D47" s="4"/>
      <c r="E47" s="4"/>
    </row>
  </sheetData>
  <sheetProtection password="DFCF" sheet="1" scenarios="1"/>
  <mergeCells count="9">
    <mergeCell ref="A1:E1"/>
    <mergeCell ref="A7:A11"/>
    <mergeCell ref="A12:A17"/>
    <mergeCell ref="A18:A21"/>
    <mergeCell ref="A2:A6"/>
    <mergeCell ref="A27:A30"/>
    <mergeCell ref="A31:A34"/>
    <mergeCell ref="A35:A40"/>
    <mergeCell ref="A22:A26"/>
  </mergeCells>
  <conditionalFormatting sqref="F2:AO40">
    <cfRule type="cellIs" priority="1" dxfId="0" operator="equal" stopIfTrue="1">
      <formula>"y"</formula>
    </cfRule>
    <cfRule type="cellIs" priority="2" dxfId="1" operator="equal" stopIfTrue="1">
      <formula>"n"</formula>
    </cfRule>
    <cfRule type="cellIs" priority="3" dxfId="2" operator="equal" stopIfTrue="1">
      <formula>"i"</formula>
    </cfRule>
  </conditionalFormatting>
  <dataValidations count="2">
    <dataValidation type="list" allowBlank="1" showInputMessage="1" showErrorMessage="1" promptTitle="coding" prompt="y - yes (green)&#10;i - insufficient evidence (amber)&#10;n - no (red)" sqref="F2:I40 K2:AO40 J2:J11 J23:J40">
      <formula1>"y,i,n,Y,I,N"</formula1>
    </dataValidation>
    <dataValidation type="list" allowBlank="1" showInputMessage="1" showErrorMessage="1" promptTitle="coding" prompt="y - yes (green)&#10;i - insufficient evidence (amber)&#10;n - no (red)" sqref="J12:J22">
      <formula1>"Y,I,N,y,i,n"</formula1>
    </dataValidation>
  </dataValidations>
  <printOptions/>
  <pageMargins left="0.15748031496062992" right="0.15748031496062992" top="0.984251968503937" bottom="0.984251968503937" header="0.5118110236220472" footer="0.5118110236220472"/>
  <pageSetup horizontalDpi="200" verticalDpi="2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mnixon</cp:lastModifiedBy>
  <cp:lastPrinted>2009-06-02T13:46:11Z</cp:lastPrinted>
  <dcterms:created xsi:type="dcterms:W3CDTF">2007-08-29T12:24:54Z</dcterms:created>
  <dcterms:modified xsi:type="dcterms:W3CDTF">2009-06-10T13:30:26Z</dcterms:modified>
  <cp:category/>
  <cp:version/>
  <cp:contentType/>
  <cp:contentStatus/>
</cp:coreProperties>
</file>